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bsan\Desktop\homepage\nob7\daisya_sekkei\"/>
    </mc:Choice>
  </mc:AlternateContent>
  <bookViews>
    <workbookView xWindow="0" yWindow="0" windowWidth="20490" windowHeight="8535" activeTab="3"/>
  </bookViews>
  <sheets>
    <sheet name="使い方" sheetId="13" r:id="rId1"/>
    <sheet name="材料表と部材別荷重と位置" sheetId="1" r:id="rId2"/>
    <sheet name="車軸の位置算定" sheetId="11" r:id="rId3"/>
    <sheet name="検証ＵＦ２０ⅡＤＸの車軸の位置検証" sheetId="14" r:id="rId4"/>
    <sheet name="台車重心" sheetId="12"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8" i="14" l="1"/>
  <c r="D98" i="14"/>
  <c r="L97" i="14"/>
  <c r="K97" i="14"/>
  <c r="J97" i="14"/>
  <c r="I97" i="14"/>
  <c r="L96" i="14"/>
  <c r="K96" i="14"/>
  <c r="J96" i="14"/>
  <c r="I96" i="14"/>
  <c r="L95" i="14"/>
  <c r="K95" i="14"/>
  <c r="J95" i="14"/>
  <c r="I95" i="14"/>
  <c r="L94" i="14"/>
  <c r="K94" i="14"/>
  <c r="J94" i="14"/>
  <c r="I94" i="14"/>
  <c r="L93" i="14"/>
  <c r="K93" i="14"/>
  <c r="J93" i="14"/>
  <c r="I93" i="14"/>
  <c r="L92" i="14"/>
  <c r="K92" i="14"/>
  <c r="J92" i="14"/>
  <c r="I92" i="14"/>
  <c r="L91" i="14"/>
  <c r="K91" i="14"/>
  <c r="J91" i="14"/>
  <c r="I91" i="14"/>
  <c r="L90" i="14"/>
  <c r="K90" i="14"/>
  <c r="J90" i="14"/>
  <c r="I90" i="14"/>
  <c r="L89" i="14"/>
  <c r="K89" i="14"/>
  <c r="J89" i="14"/>
  <c r="I89" i="14"/>
  <c r="L88" i="14"/>
  <c r="K88" i="14"/>
  <c r="J88" i="14"/>
  <c r="I88" i="14"/>
  <c r="L87" i="14"/>
  <c r="K87" i="14"/>
  <c r="J87" i="14"/>
  <c r="I87" i="14"/>
  <c r="L86" i="14"/>
  <c r="L98" i="14" s="1"/>
  <c r="L99" i="14" s="1"/>
  <c r="K86" i="14"/>
  <c r="J86" i="14"/>
  <c r="J98" i="14" s="1"/>
  <c r="J99" i="14" s="1"/>
  <c r="I86" i="14"/>
  <c r="I98" i="14" s="1"/>
  <c r="L82" i="14"/>
  <c r="L83" i="14" s="1"/>
  <c r="L81" i="14"/>
  <c r="K81" i="14"/>
  <c r="J81" i="14"/>
  <c r="I81" i="14"/>
  <c r="L80" i="14"/>
  <c r="K80" i="14"/>
  <c r="J80" i="14"/>
  <c r="I80" i="14"/>
  <c r="L79" i="14"/>
  <c r="K79" i="14"/>
  <c r="J79" i="14"/>
  <c r="I79" i="14"/>
  <c r="L78" i="14"/>
  <c r="K78" i="14"/>
  <c r="J78" i="14"/>
  <c r="J82" i="14" s="1"/>
  <c r="J83" i="14" s="1"/>
  <c r="I78" i="14"/>
  <c r="I82" i="14" s="1"/>
  <c r="P48" i="14"/>
  <c r="AE74" i="1"/>
  <c r="C121" i="14" l="1"/>
  <c r="C117" i="14"/>
  <c r="I99" i="14"/>
  <c r="M100" i="14" s="1"/>
  <c r="C120" i="14"/>
  <c r="C100" i="14"/>
  <c r="C119" i="14"/>
  <c r="C118" i="14"/>
  <c r="C109" i="14"/>
  <c r="I83" i="14"/>
  <c r="M84" i="14" s="1"/>
  <c r="D102" i="12"/>
  <c r="L101" i="12"/>
  <c r="K101" i="12"/>
  <c r="J101" i="12"/>
  <c r="I101" i="12"/>
  <c r="L100" i="12"/>
  <c r="K100" i="12"/>
  <c r="J100" i="12"/>
  <c r="I100" i="12"/>
  <c r="L99" i="12"/>
  <c r="K99" i="12"/>
  <c r="J99" i="12"/>
  <c r="I99" i="12"/>
  <c r="L98" i="12"/>
  <c r="K98" i="12"/>
  <c r="J98" i="12"/>
  <c r="I98" i="12"/>
  <c r="L97" i="12"/>
  <c r="K97" i="12"/>
  <c r="J97" i="12"/>
  <c r="I97" i="12"/>
  <c r="L96" i="12"/>
  <c r="K96" i="12"/>
  <c r="J96" i="12"/>
  <c r="I96" i="12"/>
  <c r="L95" i="12"/>
  <c r="K95" i="12"/>
  <c r="J95" i="12"/>
  <c r="I95" i="12"/>
  <c r="L94" i="12"/>
  <c r="K94" i="12"/>
  <c r="J94" i="12"/>
  <c r="I94" i="12"/>
  <c r="L93" i="12"/>
  <c r="K93" i="12"/>
  <c r="J93" i="12"/>
  <c r="I93" i="12"/>
  <c r="L92" i="12"/>
  <c r="K92" i="12"/>
  <c r="J92" i="12"/>
  <c r="I92" i="12"/>
  <c r="L91" i="12"/>
  <c r="K91" i="12"/>
  <c r="J91" i="12"/>
  <c r="I91" i="12"/>
  <c r="L90" i="12"/>
  <c r="L102" i="12" s="1"/>
  <c r="K90" i="12"/>
  <c r="J90" i="12"/>
  <c r="I90" i="12"/>
  <c r="I102" i="12" s="1"/>
  <c r="L85" i="12"/>
  <c r="K85" i="12"/>
  <c r="J85" i="12"/>
  <c r="I85" i="12"/>
  <c r="L84" i="12"/>
  <c r="K84" i="12"/>
  <c r="J84" i="12"/>
  <c r="I84" i="12"/>
  <c r="L83" i="12"/>
  <c r="K83" i="12"/>
  <c r="J83" i="12"/>
  <c r="I83" i="12"/>
  <c r="L82" i="12"/>
  <c r="L86" i="12" s="1"/>
  <c r="K82" i="12"/>
  <c r="J82" i="12"/>
  <c r="I82" i="12"/>
  <c r="I86" i="12" s="1"/>
  <c r="P48" i="12"/>
  <c r="J107" i="14" l="1"/>
  <c r="J86" i="12"/>
  <c r="J102" i="12"/>
  <c r="AG76" i="1"/>
  <c r="C104" i="12" l="1"/>
  <c r="Q71" i="1"/>
  <c r="Q112" i="1" l="1"/>
  <c r="G128" i="1" l="1"/>
  <c r="G117" i="1"/>
  <c r="G127" i="1"/>
  <c r="C108" i="11" l="1"/>
  <c r="D98" i="11"/>
  <c r="L97" i="11"/>
  <c r="K97" i="11"/>
  <c r="J97" i="11"/>
  <c r="I97" i="11"/>
  <c r="L96" i="11"/>
  <c r="K96" i="11"/>
  <c r="J96" i="11"/>
  <c r="I96" i="11"/>
  <c r="L95" i="11"/>
  <c r="K95" i="11"/>
  <c r="J95" i="11"/>
  <c r="I95" i="11"/>
  <c r="L94" i="11"/>
  <c r="K94" i="11"/>
  <c r="J94" i="11"/>
  <c r="I94" i="11"/>
  <c r="L93" i="11"/>
  <c r="K93" i="11"/>
  <c r="J93" i="11"/>
  <c r="I93" i="11"/>
  <c r="L92" i="11"/>
  <c r="K92" i="11"/>
  <c r="J92" i="11"/>
  <c r="I92" i="11"/>
  <c r="L91" i="11"/>
  <c r="K91" i="11"/>
  <c r="J91" i="11"/>
  <c r="I91" i="11"/>
  <c r="L90" i="11"/>
  <c r="K90" i="11"/>
  <c r="J90" i="11"/>
  <c r="I90" i="11"/>
  <c r="L89" i="11"/>
  <c r="K89" i="11"/>
  <c r="J89" i="11"/>
  <c r="I89" i="11"/>
  <c r="L88" i="11"/>
  <c r="K88" i="11"/>
  <c r="J88" i="11"/>
  <c r="I88" i="11"/>
  <c r="L87" i="11"/>
  <c r="K87" i="11"/>
  <c r="J87" i="11"/>
  <c r="I87" i="11"/>
  <c r="L86" i="11"/>
  <c r="L98" i="11" s="1"/>
  <c r="L99" i="11" s="1"/>
  <c r="K86" i="11"/>
  <c r="J86" i="11"/>
  <c r="I86" i="11"/>
  <c r="L81" i="11"/>
  <c r="K81" i="11"/>
  <c r="J81" i="11"/>
  <c r="I81" i="11"/>
  <c r="L80" i="11"/>
  <c r="K80" i="11"/>
  <c r="J80" i="11"/>
  <c r="I80" i="11"/>
  <c r="L79" i="11"/>
  <c r="K79" i="11"/>
  <c r="J79" i="11"/>
  <c r="I79" i="11"/>
  <c r="L78" i="11"/>
  <c r="L82" i="11" s="1"/>
  <c r="L83" i="11" s="1"/>
  <c r="K78" i="11"/>
  <c r="J78" i="11"/>
  <c r="I78" i="11"/>
  <c r="I82" i="11" s="1"/>
  <c r="P48" i="11"/>
  <c r="Q98" i="1"/>
  <c r="I98" i="11" l="1"/>
  <c r="I99" i="11" s="1"/>
  <c r="J98" i="11"/>
  <c r="J99" i="11" s="1"/>
  <c r="J82" i="11"/>
  <c r="J83" i="11" s="1"/>
  <c r="I83" i="11"/>
  <c r="C119" i="11" l="1"/>
  <c r="C118" i="11"/>
  <c r="C117" i="11"/>
  <c r="C121" i="11"/>
  <c r="M100" i="11"/>
  <c r="C120" i="11"/>
  <c r="C109" i="11"/>
  <c r="C100" i="11"/>
  <c r="M84" i="11"/>
  <c r="J107" i="11" s="1"/>
  <c r="AG78" i="1" l="1"/>
  <c r="V75" i="1" l="1"/>
  <c r="V74" i="1"/>
  <c r="AE77" i="1" l="1"/>
  <c r="AE75" i="1"/>
  <c r="AE78" i="1" l="1"/>
  <c r="V76" i="1"/>
  <c r="AA76" i="1" s="1"/>
  <c r="AA75" i="1"/>
  <c r="AA74" i="1"/>
  <c r="Q84" i="1"/>
  <c r="Q113" i="1"/>
  <c r="Q111" i="1"/>
  <c r="V83" i="1" s="1"/>
  <c r="Q100" i="1"/>
  <c r="Q107" i="1"/>
  <c r="Q106" i="1"/>
  <c r="Q105" i="1"/>
  <c r="Q101" i="1"/>
  <c r="W74" i="1" l="1"/>
  <c r="Q102" i="1"/>
  <c r="Q103" i="1"/>
  <c r="Q99" i="1"/>
  <c r="Q104" i="1"/>
  <c r="V80" i="1" s="1"/>
  <c r="Q77" i="1"/>
  <c r="Q78" i="1"/>
  <c r="Q97" i="1"/>
  <c r="V77" i="1" s="1"/>
  <c r="Q89" i="1"/>
  <c r="Q74" i="1"/>
  <c r="Q80" i="1"/>
  <c r="Q81" i="1"/>
  <c r="Q82" i="1"/>
  <c r="P118" i="1"/>
  <c r="P119" i="1"/>
  <c r="P117" i="1"/>
  <c r="E134" i="1"/>
  <c r="F133" i="1"/>
  <c r="G133" i="1" s="1"/>
  <c r="G119" i="1"/>
  <c r="G120" i="1"/>
  <c r="G121" i="1"/>
  <c r="G122" i="1"/>
  <c r="G123" i="1"/>
  <c r="G124" i="1"/>
  <c r="G125" i="1"/>
  <c r="G126" i="1"/>
  <c r="G129" i="1"/>
  <c r="G130" i="1"/>
  <c r="G131" i="1"/>
  <c r="G132" i="1"/>
  <c r="G118" i="1"/>
  <c r="G134" i="1" l="1"/>
  <c r="V79" i="1"/>
  <c r="AA79" i="1" s="1"/>
  <c r="AA80" i="1"/>
  <c r="P120" i="1"/>
  <c r="Q69" i="1" l="1"/>
  <c r="V70" i="1" s="1"/>
  <c r="W70" i="1" l="1"/>
  <c r="Q73" i="1" l="1"/>
  <c r="V71" i="1" s="1"/>
  <c r="Q79" i="1"/>
  <c r="Q83" i="1"/>
  <c r="Q88" i="1"/>
  <c r="Q90" i="1"/>
  <c r="Q91" i="1"/>
  <c r="Q92" i="1"/>
  <c r="Q76" i="1"/>
  <c r="V78" i="1" s="1"/>
  <c r="Q108" i="1"/>
  <c r="V81" i="1" s="1"/>
  <c r="AA81" i="1" s="1"/>
  <c r="Q109" i="1"/>
  <c r="V82" i="1" s="1"/>
  <c r="Y82" i="1" s="1"/>
  <c r="V72" i="1" l="1"/>
  <c r="V73" i="1"/>
  <c r="Y73" i="1" s="1"/>
  <c r="AA72" i="1"/>
  <c r="Y78" i="1"/>
  <c r="AA71" i="1"/>
  <c r="Q114" i="1"/>
  <c r="V85" i="1" l="1"/>
</calcChain>
</file>

<file path=xl/sharedStrings.xml><?xml version="1.0" encoding="utf-8"?>
<sst xmlns="http://schemas.openxmlformats.org/spreadsheetml/2006/main" count="654" uniqueCount="368">
  <si>
    <t>部材番号</t>
    <rPh sb="0" eb="2">
      <t>ブザイ</t>
    </rPh>
    <rPh sb="2" eb="4">
      <t>バンゴウ</t>
    </rPh>
    <phoneticPr fontId="1"/>
  </si>
  <si>
    <t>部材名称</t>
    <rPh sb="0" eb="2">
      <t>ブザイ</t>
    </rPh>
    <rPh sb="2" eb="4">
      <t>メイショウ</t>
    </rPh>
    <phoneticPr fontId="1"/>
  </si>
  <si>
    <t>１００×５０×５×７．５</t>
  </si>
  <si>
    <t>１００×５０×５×７．５</t>
    <phoneticPr fontId="1"/>
  </si>
  <si>
    <t>左主桁</t>
    <rPh sb="0" eb="1">
      <t>ヒダリ</t>
    </rPh>
    <rPh sb="1" eb="3">
      <t>シュゲタ</t>
    </rPh>
    <phoneticPr fontId="1"/>
  </si>
  <si>
    <t>右主桁</t>
    <rPh sb="0" eb="1">
      <t>ミギ</t>
    </rPh>
    <rPh sb="1" eb="3">
      <t>シュゲタ</t>
    </rPh>
    <phoneticPr fontId="1"/>
  </si>
  <si>
    <t>長さ</t>
    <rPh sb="0" eb="1">
      <t>ナガ</t>
    </rPh>
    <phoneticPr fontId="1"/>
  </si>
  <si>
    <t>前部横桁</t>
    <rPh sb="0" eb="2">
      <t>ゼンブ</t>
    </rPh>
    <rPh sb="2" eb="3">
      <t>ヨコ</t>
    </rPh>
    <rPh sb="3" eb="4">
      <t>ケタ</t>
    </rPh>
    <phoneticPr fontId="1"/>
  </si>
  <si>
    <t>１００×５０×５×７．５</t>
    <phoneticPr fontId="1"/>
  </si>
  <si>
    <t>左斜め桁</t>
    <rPh sb="0" eb="1">
      <t>ヒダリ</t>
    </rPh>
    <rPh sb="1" eb="2">
      <t>ナナ</t>
    </rPh>
    <rPh sb="3" eb="4">
      <t>ケタ</t>
    </rPh>
    <phoneticPr fontId="1"/>
  </si>
  <si>
    <t>右斜め桁</t>
    <rPh sb="0" eb="1">
      <t>ミギ</t>
    </rPh>
    <rPh sb="1" eb="2">
      <t>ナナ</t>
    </rPh>
    <rPh sb="3" eb="4">
      <t>ケタ</t>
    </rPh>
    <phoneticPr fontId="1"/>
  </si>
  <si>
    <t>ノーズ桁</t>
    <rPh sb="3" eb="4">
      <t>ケタ</t>
    </rPh>
    <phoneticPr fontId="1"/>
  </si>
  <si>
    <t>１００×５０×５×７．５</t>
    <phoneticPr fontId="1"/>
  </si>
  <si>
    <t>２本のチャンネり鋼を背中合わせに溶接</t>
    <rPh sb="1" eb="2">
      <t>ホン</t>
    </rPh>
    <rPh sb="8" eb="9">
      <t>コウ</t>
    </rPh>
    <rPh sb="10" eb="12">
      <t>セナカ</t>
    </rPh>
    <rPh sb="12" eb="13">
      <t>ア</t>
    </rPh>
    <rPh sb="16" eb="18">
      <t>ヨウセツ</t>
    </rPh>
    <phoneticPr fontId="1"/>
  </si>
  <si>
    <t>車軸</t>
    <rPh sb="0" eb="2">
      <t>シャジク</t>
    </rPh>
    <phoneticPr fontId="1"/>
  </si>
  <si>
    <t>単位重量</t>
    <rPh sb="0" eb="2">
      <t>タンイ</t>
    </rPh>
    <rPh sb="2" eb="4">
      <t>ジュウリョウ</t>
    </rPh>
    <phoneticPr fontId="1"/>
  </si>
  <si>
    <t>部材重量</t>
    <rPh sb="0" eb="2">
      <t>ブザイ</t>
    </rPh>
    <rPh sb="2" eb="4">
      <t>ジュウリョウ</t>
    </rPh>
    <phoneticPr fontId="1"/>
  </si>
  <si>
    <t>１００×５０×５×７．５</t>
    <phoneticPr fontId="1"/>
  </si>
  <si>
    <t>φ50</t>
    <phoneticPr fontId="1"/>
  </si>
  <si>
    <t>数量</t>
    <rPh sb="0" eb="2">
      <t>スウリョウ</t>
    </rPh>
    <phoneticPr fontId="1"/>
  </si>
  <si>
    <t>上記両受桁連結桁</t>
    <rPh sb="0" eb="2">
      <t>ジョウキ</t>
    </rPh>
    <rPh sb="2" eb="3">
      <t>リョウ</t>
    </rPh>
    <rPh sb="3" eb="4">
      <t>ウケ</t>
    </rPh>
    <rPh sb="4" eb="5">
      <t>ケタ</t>
    </rPh>
    <rPh sb="5" eb="7">
      <t>レンケツ</t>
    </rPh>
    <rPh sb="7" eb="8">
      <t>ケタ</t>
    </rPh>
    <phoneticPr fontId="1"/>
  </si>
  <si>
    <t>材料形状寸法</t>
    <rPh sb="0" eb="2">
      <t>ザイリョウ</t>
    </rPh>
    <rPh sb="2" eb="4">
      <t>ケイジョウ</t>
    </rPh>
    <rPh sb="4" eb="6">
      <t>スンポウ</t>
    </rPh>
    <phoneticPr fontId="1"/>
  </si>
  <si>
    <t>ポール基部（上段）</t>
    <rPh sb="3" eb="5">
      <t>キブ</t>
    </rPh>
    <rPh sb="6" eb="7">
      <t>ウエ</t>
    </rPh>
    <rPh sb="7" eb="8">
      <t>ダン</t>
    </rPh>
    <phoneticPr fontId="1"/>
  </si>
  <si>
    <t>備　　　考</t>
    <phoneticPr fontId="1"/>
  </si>
  <si>
    <t>加工図Ｎｏ</t>
    <rPh sb="0" eb="2">
      <t>カコウ</t>
    </rPh>
    <rPh sb="2" eb="3">
      <t>ズ</t>
    </rPh>
    <phoneticPr fontId="1"/>
  </si>
  <si>
    <t>ポール基部（下段）</t>
    <rPh sb="3" eb="5">
      <t>キブ</t>
    </rPh>
    <rPh sb="6" eb="7">
      <t>ゲ</t>
    </rPh>
    <rPh sb="7" eb="8">
      <t>ダン</t>
    </rPh>
    <phoneticPr fontId="1"/>
  </si>
  <si>
    <t>構造等</t>
    <rPh sb="0" eb="2">
      <t>コウゾウ</t>
    </rPh>
    <rPh sb="2" eb="3">
      <t>トウ</t>
    </rPh>
    <phoneticPr fontId="1"/>
  </si>
  <si>
    <t>前部船受台</t>
    <rPh sb="0" eb="2">
      <t>ゼンブ</t>
    </rPh>
    <rPh sb="2" eb="3">
      <t>フネ</t>
    </rPh>
    <rPh sb="3" eb="4">
      <t>ウケ</t>
    </rPh>
    <rPh sb="4" eb="5">
      <t>ダイ</t>
    </rPh>
    <phoneticPr fontId="1"/>
  </si>
  <si>
    <t>前部船受台支柱</t>
    <rPh sb="0" eb="2">
      <t>ゼンブ</t>
    </rPh>
    <rPh sb="2" eb="3">
      <t>フネ</t>
    </rPh>
    <rPh sb="3" eb="4">
      <t>ウケ</t>
    </rPh>
    <rPh sb="4" eb="5">
      <t>ダイ</t>
    </rPh>
    <rPh sb="5" eb="7">
      <t>シチュウ</t>
    </rPh>
    <phoneticPr fontId="1"/>
  </si>
  <si>
    <t>ロ－ラー</t>
    <phoneticPr fontId="1"/>
  </si>
  <si>
    <t>φ50　見かけ芯２２</t>
    <rPh sb="4" eb="5">
      <t>ミ</t>
    </rPh>
    <rPh sb="7" eb="8">
      <t>シン</t>
    </rPh>
    <phoneticPr fontId="1"/>
  </si>
  <si>
    <t>心棒軸</t>
    <rPh sb="0" eb="2">
      <t>シンボウ</t>
    </rPh>
    <rPh sb="2" eb="3">
      <t>ジク</t>
    </rPh>
    <phoneticPr fontId="1"/>
  </si>
  <si>
    <t>φ２０</t>
    <phoneticPr fontId="1"/>
  </si>
  <si>
    <t>軸受</t>
    <rPh sb="0" eb="2">
      <t>ジクウケ</t>
    </rPh>
    <phoneticPr fontId="1"/>
  </si>
  <si>
    <t>２本のチャンネり鋼を背中合わせに溶接</t>
    <phoneticPr fontId="1"/>
  </si>
  <si>
    <t>１００×５０×５×７．５</t>
    <phoneticPr fontId="1"/>
  </si>
  <si>
    <t>後部船受台中央</t>
    <rPh sb="0" eb="2">
      <t>コウブ</t>
    </rPh>
    <rPh sb="2" eb="3">
      <t>フネ</t>
    </rPh>
    <rPh sb="3" eb="4">
      <t>ウケ</t>
    </rPh>
    <rPh sb="4" eb="5">
      <t>ダイ</t>
    </rPh>
    <rPh sb="5" eb="7">
      <t>チュウオウ</t>
    </rPh>
    <phoneticPr fontId="1"/>
  </si>
  <si>
    <t>後部船受台端部</t>
    <rPh sb="0" eb="2">
      <t>コウブ</t>
    </rPh>
    <rPh sb="2" eb="3">
      <t>フネ</t>
    </rPh>
    <rPh sb="3" eb="4">
      <t>ウケ</t>
    </rPh>
    <rPh sb="4" eb="5">
      <t>ダイ</t>
    </rPh>
    <rPh sb="5" eb="7">
      <t>タンブ</t>
    </rPh>
    <phoneticPr fontId="1"/>
  </si>
  <si>
    <t>端部支柱</t>
    <rPh sb="0" eb="2">
      <t>タンブ</t>
    </rPh>
    <rPh sb="2" eb="4">
      <t>シチュウ</t>
    </rPh>
    <phoneticPr fontId="1"/>
  </si>
  <si>
    <t>１００×５０×５×７．５</t>
    <phoneticPr fontId="1"/>
  </si>
  <si>
    <t>牽引板</t>
    <rPh sb="0" eb="2">
      <t>ケンイン</t>
    </rPh>
    <rPh sb="2" eb="3">
      <t>バン</t>
    </rPh>
    <phoneticPr fontId="1"/>
  </si>
  <si>
    <t>その他塩ビ管２ｍ２組</t>
    <rPh sb="2" eb="3">
      <t>タ</t>
    </rPh>
    <rPh sb="3" eb="4">
      <t>エン</t>
    </rPh>
    <rPh sb="5" eb="6">
      <t>カン</t>
    </rPh>
    <rPh sb="9" eb="10">
      <t>クミ</t>
    </rPh>
    <phoneticPr fontId="1"/>
  </si>
  <si>
    <t>１００×５０×５×７．５</t>
    <phoneticPr fontId="1"/>
  </si>
  <si>
    <t>車軸端部添接板</t>
    <rPh sb="0" eb="2">
      <t>シャジク</t>
    </rPh>
    <rPh sb="2" eb="4">
      <t>タンブ</t>
    </rPh>
    <rPh sb="4" eb="7">
      <t>テンセツバン</t>
    </rPh>
    <phoneticPr fontId="1"/>
  </si>
  <si>
    <t>別注</t>
    <rPh sb="0" eb="2">
      <t>ベッチュウ</t>
    </rPh>
    <phoneticPr fontId="1"/>
  </si>
  <si>
    <t>４２０ｋｇ÷６ｍ＝７０ｋｇ／ｍ</t>
    <phoneticPr fontId="1"/>
  </si>
  <si>
    <t>船体重量</t>
    <rPh sb="0" eb="2">
      <t>センタイ</t>
    </rPh>
    <rPh sb="2" eb="4">
      <t>ジュウリョウ</t>
    </rPh>
    <phoneticPr fontId="1"/>
  </si>
  <si>
    <t>後部受台荷重</t>
    <rPh sb="0" eb="2">
      <t>コウブ</t>
    </rPh>
    <rPh sb="2" eb="3">
      <t>ウケ</t>
    </rPh>
    <rPh sb="3" eb="4">
      <t>ダイ</t>
    </rPh>
    <rPh sb="4" eb="6">
      <t>カジュウ</t>
    </rPh>
    <phoneticPr fontId="1"/>
  </si>
  <si>
    <t>１４８ｋｇ</t>
    <phoneticPr fontId="1"/>
  </si>
  <si>
    <t>４５．６ｋｇ</t>
    <phoneticPr fontId="1"/>
  </si>
  <si>
    <t>主・補機。・スパンカ</t>
    <rPh sb="0" eb="1">
      <t>シュ</t>
    </rPh>
    <rPh sb="2" eb="4">
      <t>ホキ</t>
    </rPh>
    <phoneticPr fontId="1"/>
  </si>
  <si>
    <t>ガソリン</t>
    <phoneticPr fontId="1"/>
  </si>
  <si>
    <t>前部受台荷重</t>
    <rPh sb="0" eb="2">
      <t>ゼンブ</t>
    </rPh>
    <rPh sb="2" eb="3">
      <t>ウケ</t>
    </rPh>
    <rPh sb="3" eb="4">
      <t>ダイ</t>
    </rPh>
    <rPh sb="4" eb="6">
      <t>カジュウ</t>
    </rPh>
    <phoneticPr fontId="1"/>
  </si>
  <si>
    <t>台車重量</t>
    <rPh sb="0" eb="2">
      <t>ダイシャ</t>
    </rPh>
    <rPh sb="2" eb="4">
      <t>ジュウリョウ</t>
    </rPh>
    <phoneticPr fontId="1"/>
  </si>
  <si>
    <t>後部横桁集中荷重</t>
  </si>
  <si>
    <t>車軸位置の計算</t>
    <rPh sb="0" eb="2">
      <t>シャジク</t>
    </rPh>
    <rPh sb="2" eb="4">
      <t>イチ</t>
    </rPh>
    <rPh sb="5" eb="7">
      <t>ケイサン</t>
    </rPh>
    <phoneticPr fontId="1"/>
  </si>
  <si>
    <t>後部受台からXｍの位置に車軸が来るとするとモーメントのバランスが取れる位置Ｘは</t>
    <rPh sb="0" eb="2">
      <t>コウブ</t>
    </rPh>
    <rPh sb="2" eb="3">
      <t>ウケ</t>
    </rPh>
    <rPh sb="3" eb="4">
      <t>ダイ</t>
    </rPh>
    <rPh sb="9" eb="11">
      <t>イチ</t>
    </rPh>
    <rPh sb="12" eb="14">
      <t>シャジク</t>
    </rPh>
    <rPh sb="15" eb="16">
      <t>ク</t>
    </rPh>
    <rPh sb="32" eb="33">
      <t>ト</t>
    </rPh>
    <rPh sb="35" eb="37">
      <t>イチ</t>
    </rPh>
    <phoneticPr fontId="1"/>
  </si>
  <si>
    <t>左側</t>
    <rPh sb="0" eb="1">
      <t>ヒダリ</t>
    </rPh>
    <rPh sb="1" eb="2">
      <t>ガワ</t>
    </rPh>
    <phoneticPr fontId="1"/>
  </si>
  <si>
    <t>右側</t>
    <rPh sb="0" eb="2">
      <t>ミギガワ</t>
    </rPh>
    <phoneticPr fontId="1"/>
  </si>
  <si>
    <t>船体荷重検算</t>
    <rPh sb="0" eb="2">
      <t>センタイ</t>
    </rPh>
    <rPh sb="2" eb="4">
      <t>カジュウ</t>
    </rPh>
    <rPh sb="4" eb="6">
      <t>ケンザン</t>
    </rPh>
    <phoneticPr fontId="1"/>
  </si>
  <si>
    <t>ノーズ桁等分布荷重</t>
    <rPh sb="3" eb="4">
      <t>ケタ</t>
    </rPh>
    <rPh sb="4" eb="5">
      <t>トウ</t>
    </rPh>
    <rPh sb="5" eb="7">
      <t>ブンプ</t>
    </rPh>
    <rPh sb="7" eb="9">
      <t>カジュウ</t>
    </rPh>
    <phoneticPr fontId="1"/>
  </si>
  <si>
    <t>前部ガイドポール集中荷重</t>
    <rPh sb="0" eb="2">
      <t>ゼンブ</t>
    </rPh>
    <rPh sb="8" eb="10">
      <t>シュウチュウ</t>
    </rPh>
    <rPh sb="10" eb="12">
      <t>カジュウ</t>
    </rPh>
    <phoneticPr fontId="1"/>
  </si>
  <si>
    <t>主桁等分布荷重</t>
    <rPh sb="0" eb="2">
      <t>シュゲタ</t>
    </rPh>
    <rPh sb="2" eb="5">
      <t>トウブンプ</t>
    </rPh>
    <rPh sb="5" eb="7">
      <t>カジュウ</t>
    </rPh>
    <phoneticPr fontId="1"/>
  </si>
  <si>
    <t>車軸</t>
    <rPh sb="0" eb="2">
      <t>シャジク</t>
    </rPh>
    <phoneticPr fontId="1"/>
  </si>
  <si>
    <t>斜め桁等分布荷重</t>
    <rPh sb="0" eb="1">
      <t>ナナ</t>
    </rPh>
    <rPh sb="2" eb="3">
      <t>ケタ</t>
    </rPh>
    <rPh sb="3" eb="6">
      <t>トウブンプ</t>
    </rPh>
    <rPh sb="6" eb="8">
      <t>カジュウ</t>
    </rPh>
    <phoneticPr fontId="1"/>
  </si>
  <si>
    <t>車軸位置</t>
    <rPh sb="0" eb="2">
      <t>シャジク</t>
    </rPh>
    <rPh sb="2" eb="4">
      <t>イチ</t>
    </rPh>
    <phoneticPr fontId="1"/>
  </si>
  <si>
    <t>連結桁等分布荷重</t>
    <rPh sb="0" eb="2">
      <t>レンケツ</t>
    </rPh>
    <rPh sb="2" eb="3">
      <t>ケタ</t>
    </rPh>
    <rPh sb="3" eb="6">
      <t>トウブンプ</t>
    </rPh>
    <rPh sb="6" eb="8">
      <t>カジュウ</t>
    </rPh>
    <phoneticPr fontId="1"/>
  </si>
  <si>
    <t>荷重</t>
    <rPh sb="0" eb="2">
      <t>カジュウ</t>
    </rPh>
    <phoneticPr fontId="1"/>
  </si>
  <si>
    <t>距離</t>
    <rPh sb="0" eb="2">
      <t>キョリ</t>
    </rPh>
    <phoneticPr fontId="1"/>
  </si>
  <si>
    <t>前部ガイドポール</t>
  </si>
  <si>
    <t>前部横桁</t>
  </si>
  <si>
    <t>斜め桁等分布荷重</t>
  </si>
  <si>
    <t>ノーズ桁等分布荷重</t>
    <rPh sb="4" eb="7">
      <t>トウブンプ</t>
    </rPh>
    <rPh sb="7" eb="9">
      <t>カジュウ</t>
    </rPh>
    <phoneticPr fontId="1"/>
  </si>
  <si>
    <t>連結桁等分布荷重</t>
  </si>
  <si>
    <t>Σr（a+bx）(c+dx)=Σl(e+fx)(g+hx)</t>
    <phoneticPr fontId="1"/>
  </si>
  <si>
    <t>の条件を満たすＸを見つければよいことになる。</t>
    <rPh sb="1" eb="3">
      <t>ジョウケン</t>
    </rPh>
    <rPh sb="4" eb="5">
      <t>ミ</t>
    </rPh>
    <rPh sb="9" eb="10">
      <t>ミ</t>
    </rPh>
    <phoneticPr fontId="1"/>
  </si>
  <si>
    <t>荷重の種類</t>
    <rPh sb="0" eb="2">
      <t>カジュウ</t>
    </rPh>
    <rPh sb="3" eb="5">
      <t>シュルイ</t>
    </rPh>
    <phoneticPr fontId="1"/>
  </si>
  <si>
    <t>a</t>
    <phoneticPr fontId="1"/>
  </si>
  <si>
    <t>b(x)</t>
    <phoneticPr fontId="1"/>
  </si>
  <si>
    <t>c</t>
    <phoneticPr fontId="1"/>
  </si>
  <si>
    <t>d(x)</t>
    <phoneticPr fontId="1"/>
  </si>
  <si>
    <t>a*d</t>
    <phoneticPr fontId="1"/>
  </si>
  <si>
    <t>b*c</t>
    <phoneticPr fontId="1"/>
  </si>
  <si>
    <t>x</t>
    <phoneticPr fontId="1"/>
  </si>
  <si>
    <t>x*x</t>
    <phoneticPr fontId="1"/>
  </si>
  <si>
    <t>a*c</t>
    <phoneticPr fontId="1"/>
  </si>
  <si>
    <t>b*d</t>
    <phoneticPr fontId="1"/>
  </si>
  <si>
    <t>Σ</t>
    <phoneticPr fontId="1"/>
  </si>
  <si>
    <t>e</t>
    <phoneticPr fontId="1"/>
  </si>
  <si>
    <t>f(x)</t>
    <phoneticPr fontId="1"/>
  </si>
  <si>
    <t>g</t>
    <phoneticPr fontId="1"/>
  </si>
  <si>
    <t>h(x)</t>
    <phoneticPr fontId="1"/>
  </si>
  <si>
    <t>e*g</t>
    <phoneticPr fontId="1"/>
  </si>
  <si>
    <t>e*h</t>
    <phoneticPr fontId="1"/>
  </si>
  <si>
    <t>f*g</t>
    <phoneticPr fontId="1"/>
  </si>
  <si>
    <t>f*h</t>
    <phoneticPr fontId="1"/>
  </si>
  <si>
    <t>距離 x は</t>
    <rPh sb="0" eb="2">
      <t>キョリ</t>
    </rPh>
    <phoneticPr fontId="1"/>
  </si>
  <si>
    <t>ｍ</t>
    <phoneticPr fontId="1"/>
  </si>
  <si>
    <t>荷重系－１</t>
    <rPh sb="0" eb="2">
      <t>カジュウ</t>
    </rPh>
    <rPh sb="2" eb="3">
      <t>ケイ</t>
    </rPh>
    <phoneticPr fontId="1"/>
  </si>
  <si>
    <t>➡a*c+(a*d+b*c)*x+b*d*x*x=e*g+(e*h+f*g)x+f*h*x*x</t>
    <phoneticPr fontId="1"/>
  </si>
  <si>
    <t>モーメントのバランス式</t>
    <rPh sb="10" eb="11">
      <t>シキ</t>
    </rPh>
    <phoneticPr fontId="1"/>
  </si>
  <si>
    <t>a*c+(a*d+b*c)*x+b*d*x*x=e*g+(e*h+f*g)x+f*h*x*x</t>
  </si>
  <si>
    <t>x=</t>
    <phoneticPr fontId="1"/>
  </si>
  <si>
    <t>代入すると</t>
    <rPh sb="0" eb="2">
      <t>ダイニュウ</t>
    </rPh>
    <phoneticPr fontId="1"/>
  </si>
  <si>
    <t>➡　　　y=</t>
    <phoneticPr fontId="1"/>
  </si>
  <si>
    <t>となる。</t>
    <phoneticPr fontId="1"/>
  </si>
  <si>
    <t>y=</t>
    <phoneticPr fontId="1"/>
  </si>
  <si>
    <t>となる</t>
    <phoneticPr fontId="1"/>
  </si>
  <si>
    <t>逆に　y　を変化させた時の　ｘ　を探るには</t>
    <rPh sb="0" eb="1">
      <t>ギャク</t>
    </rPh>
    <rPh sb="6" eb="8">
      <t>ヘンカ</t>
    </rPh>
    <rPh sb="11" eb="12">
      <t>トキ</t>
    </rPh>
    <rPh sb="17" eb="18">
      <t>サグ</t>
    </rPh>
    <phoneticPr fontId="1"/>
  </si>
  <si>
    <t>➡Σb*d=Σf*hよりx=Σ(e*g-a*c)/Σ(a*d+b*c+e*h+f*g)</t>
    <phoneticPr fontId="1"/>
  </si>
  <si>
    <t>a*c+(a*d+b*c)*x+=e*g+(e*h+f*g)x+6.4y-yx</t>
    <phoneticPr fontId="1"/>
  </si>
  <si>
    <t>Σ(eg-ac+6.4*y)/Σ(a*d+b*c-(e*h+f*g)+y)</t>
    <phoneticPr fontId="1"/>
  </si>
  <si>
    <t>y</t>
    <phoneticPr fontId="1"/>
  </si>
  <si>
    <t>ウィンチ柱</t>
    <rPh sb="4" eb="5">
      <t>ハシラ</t>
    </rPh>
    <phoneticPr fontId="1"/>
  </si>
  <si>
    <t>船首受柱</t>
    <rPh sb="0" eb="2">
      <t>センシュ</t>
    </rPh>
    <rPh sb="2" eb="3">
      <t>ウケ</t>
    </rPh>
    <rPh sb="3" eb="4">
      <t>ハシラ</t>
    </rPh>
    <phoneticPr fontId="1"/>
  </si>
  <si>
    <t>船首受柱</t>
    <rPh sb="2" eb="3">
      <t>ウケ</t>
    </rPh>
    <rPh sb="3" eb="4">
      <t>ハシラ</t>
    </rPh>
    <phoneticPr fontId="1"/>
  </si>
  <si>
    <t>ウインチ受柱</t>
    <rPh sb="4" eb="5">
      <t>ウケ</t>
    </rPh>
    <rPh sb="5" eb="6">
      <t>ハシラ</t>
    </rPh>
    <phoneticPr fontId="1"/>
  </si>
  <si>
    <t>モーメント対象荷重合計</t>
    <rPh sb="5" eb="7">
      <t>タイショウ</t>
    </rPh>
    <rPh sb="7" eb="9">
      <t>カジュウ</t>
    </rPh>
    <rPh sb="9" eb="11">
      <t>ゴウケイ</t>
    </rPh>
    <phoneticPr fontId="1"/>
  </si>
  <si>
    <t>中央部主桁等分布荷重</t>
    <rPh sb="0" eb="2">
      <t>チュウオウ</t>
    </rPh>
    <rPh sb="2" eb="3">
      <t>ブ</t>
    </rPh>
    <rPh sb="3" eb="5">
      <t>シュゲタ</t>
    </rPh>
    <rPh sb="5" eb="8">
      <t>トウブンプ</t>
    </rPh>
    <rPh sb="8" eb="10">
      <t>カジュウ</t>
    </rPh>
    <phoneticPr fontId="1"/>
  </si>
  <si>
    <t>中央部主桁等分布荷重</t>
    <rPh sb="0" eb="2">
      <t>チュウオウ</t>
    </rPh>
    <rPh sb="2" eb="3">
      <t>ブ</t>
    </rPh>
    <phoneticPr fontId="1"/>
  </si>
  <si>
    <t>前部船体重量</t>
    <rPh sb="0" eb="2">
      <t>ゼンブ</t>
    </rPh>
    <rPh sb="2" eb="4">
      <t>センタイ</t>
    </rPh>
    <rPh sb="4" eb="6">
      <t>ジュウリョウ</t>
    </rPh>
    <phoneticPr fontId="1"/>
  </si>
  <si>
    <t>ｏｋ</t>
    <phoneticPr fontId="1"/>
  </si>
  <si>
    <t>中央部主桁等分布荷重xｍ分</t>
    <rPh sb="0" eb="2">
      <t>チュウオウ</t>
    </rPh>
    <rPh sb="2" eb="3">
      <t>ブ</t>
    </rPh>
    <rPh sb="3" eb="5">
      <t>シュゲタ</t>
    </rPh>
    <rPh sb="5" eb="6">
      <t>トウ</t>
    </rPh>
    <rPh sb="6" eb="8">
      <t>ブンプ</t>
    </rPh>
    <rPh sb="8" eb="10">
      <t>カジュウ</t>
    </rPh>
    <rPh sb="12" eb="13">
      <t>ブン</t>
    </rPh>
    <phoneticPr fontId="1"/>
  </si>
  <si>
    <t>ノーズ桁等分布荷重</t>
    <rPh sb="3" eb="4">
      <t>ケタ</t>
    </rPh>
    <rPh sb="4" eb="7">
      <t>トウブンプ</t>
    </rPh>
    <rPh sb="7" eb="9">
      <t>カジュウ</t>
    </rPh>
    <phoneticPr fontId="1"/>
  </si>
  <si>
    <t>後部船体重量</t>
    <rPh sb="0" eb="2">
      <t>コウブ</t>
    </rPh>
    <rPh sb="2" eb="4">
      <t>センタイ</t>
    </rPh>
    <rPh sb="4" eb="6">
      <t>ジュウリョウ</t>
    </rPh>
    <phoneticPr fontId="1"/>
  </si>
  <si>
    <t>中央部船体重量×1/2</t>
    <rPh sb="0" eb="2">
      <t>チュウオウ</t>
    </rPh>
    <rPh sb="2" eb="3">
      <t>ブ</t>
    </rPh>
    <rPh sb="3" eb="5">
      <t>センタイ</t>
    </rPh>
    <rPh sb="5" eb="7">
      <t>ジュウリョウ</t>
    </rPh>
    <phoneticPr fontId="1"/>
  </si>
  <si>
    <t xml:space="preserve">  前部横桁集中荷重</t>
    <phoneticPr fontId="1"/>
  </si>
  <si>
    <t>ウィンチ柱集中荷重</t>
    <rPh sb="4" eb="5">
      <t>ハシラ</t>
    </rPh>
    <rPh sb="5" eb="9">
      <t>シュウチュウカジュウ</t>
    </rPh>
    <phoneticPr fontId="1"/>
  </si>
  <si>
    <t>切断のみ</t>
    <rPh sb="0" eb="2">
      <t>セツダン</t>
    </rPh>
    <phoneticPr fontId="1"/>
  </si>
  <si>
    <t>先端部をＲ５０で円形加工。
円形加工の中心にφ２０の削孔</t>
    <rPh sb="0" eb="2">
      <t>センタン</t>
    </rPh>
    <rPh sb="2" eb="3">
      <t>ブ</t>
    </rPh>
    <rPh sb="8" eb="10">
      <t>エンケイ</t>
    </rPh>
    <rPh sb="10" eb="12">
      <t>カコウ</t>
    </rPh>
    <rPh sb="14" eb="16">
      <t>エンケイ</t>
    </rPh>
    <rPh sb="16" eb="18">
      <t>カコウ</t>
    </rPh>
    <rPh sb="19" eb="21">
      <t>チュウシン</t>
    </rPh>
    <rPh sb="26" eb="28">
      <t>サッコウ</t>
    </rPh>
    <phoneticPr fontId="1"/>
  </si>
  <si>
    <t>（その他塩ビ管２ｍ２組）</t>
    <phoneticPr fontId="1"/>
  </si>
  <si>
    <t>別途ボルト穴の施工精度注意</t>
    <rPh sb="0" eb="2">
      <t>ベット</t>
    </rPh>
    <rPh sb="5" eb="6">
      <t>アナ</t>
    </rPh>
    <rPh sb="7" eb="9">
      <t>セコウ</t>
    </rPh>
    <rPh sb="9" eb="11">
      <t>セイド</t>
    </rPh>
    <rPh sb="11" eb="13">
      <t>チュウイ</t>
    </rPh>
    <phoneticPr fontId="1"/>
  </si>
  <si>
    <t>ウエブ両端部を切り欠き加工。　上部フランジに端部に各々Φ１０削孔２個所</t>
    <rPh sb="3" eb="4">
      <t>リョウ</t>
    </rPh>
    <rPh sb="4" eb="6">
      <t>タンブ</t>
    </rPh>
    <rPh sb="7" eb="8">
      <t>キ</t>
    </rPh>
    <rPh sb="9" eb="10">
      <t>カ</t>
    </rPh>
    <rPh sb="11" eb="13">
      <t>カコウ</t>
    </rPh>
    <rPh sb="15" eb="17">
      <t>ジョウブ</t>
    </rPh>
    <rPh sb="22" eb="24">
      <t>タンブ</t>
    </rPh>
    <rPh sb="25" eb="27">
      <t>オノオノ</t>
    </rPh>
    <rPh sb="30" eb="32">
      <t>サッコウ</t>
    </rPh>
    <rPh sb="33" eb="35">
      <t>カショ</t>
    </rPh>
    <phoneticPr fontId="1"/>
  </si>
  <si>
    <t>図－３</t>
    <rPh sb="0" eb="1">
      <t>ズ</t>
    </rPh>
    <phoneticPr fontId="1"/>
  </si>
  <si>
    <t>図－６</t>
    <rPh sb="0" eb="1">
      <t>ズ</t>
    </rPh>
    <phoneticPr fontId="1"/>
  </si>
  <si>
    <t>図－１０</t>
    <rPh sb="0" eb="1">
      <t>ズ</t>
    </rPh>
    <phoneticPr fontId="1"/>
  </si>
  <si>
    <t>t=12 鋼板切り出し</t>
    <rPh sb="5" eb="7">
      <t>コウハン</t>
    </rPh>
    <rPh sb="7" eb="8">
      <t>キ</t>
    </rPh>
    <rPh sb="9" eb="10">
      <t>ダ</t>
    </rPh>
    <phoneticPr fontId="1"/>
  </si>
  <si>
    <r>
      <rPr>
        <sz val="8"/>
        <color rgb="FFFF0000"/>
        <rFont val="ＭＳ Ｐゴシック"/>
        <family val="3"/>
        <charset val="128"/>
        <scheme val="minor"/>
      </rPr>
      <t>加工図のとおり</t>
    </r>
    <r>
      <rPr>
        <sz val="8"/>
        <color theme="1"/>
        <rFont val="ＭＳ Ｐゴシック"/>
        <family val="3"/>
        <charset val="128"/>
        <scheme val="minor"/>
      </rPr>
      <t>φ５２ｍｍの削孔</t>
    </r>
    <rPh sb="0" eb="2">
      <t>カコウ</t>
    </rPh>
    <rPh sb="2" eb="3">
      <t>ズ</t>
    </rPh>
    <rPh sb="13" eb="15">
      <t>サッコウ</t>
    </rPh>
    <phoneticPr fontId="1"/>
  </si>
  <si>
    <r>
      <rPr>
        <sz val="8"/>
        <color rgb="FFFF0000"/>
        <rFont val="ＭＳ Ｐゴシック"/>
        <family val="3"/>
        <charset val="128"/>
        <scheme val="minor"/>
      </rPr>
      <t>加工図のとおり、</t>
    </r>
    <r>
      <rPr>
        <sz val="8"/>
        <color theme="1"/>
        <rFont val="ＭＳ Ｐゴシック"/>
        <family val="3"/>
        <charset val="128"/>
        <scheme val="minor"/>
      </rPr>
      <t>φ５２ｍｍの削孔</t>
    </r>
    <rPh sb="0" eb="2">
      <t>カコウ</t>
    </rPh>
    <rPh sb="2" eb="3">
      <t>ズ</t>
    </rPh>
    <rPh sb="14" eb="16">
      <t>サッコウ</t>
    </rPh>
    <phoneticPr fontId="1"/>
  </si>
  <si>
    <t>図－１１</t>
    <rPh sb="0" eb="1">
      <t>ズ</t>
    </rPh>
    <phoneticPr fontId="1"/>
  </si>
  <si>
    <t>重量計</t>
    <rPh sb="0" eb="2">
      <t>ジュウリョウ</t>
    </rPh>
    <rPh sb="2" eb="3">
      <t>ケイ</t>
    </rPh>
    <phoneticPr fontId="1"/>
  </si>
  <si>
    <t>ssみがき　（φ２ｍｍ削孔なし）</t>
    <rPh sb="11" eb="13">
      <t>サッコウ</t>
    </rPh>
    <phoneticPr fontId="1"/>
  </si>
  <si>
    <t>階段step1段目</t>
    <rPh sb="0" eb="2">
      <t>カイダン</t>
    </rPh>
    <rPh sb="7" eb="9">
      <t>ダンメ</t>
    </rPh>
    <phoneticPr fontId="1"/>
  </si>
  <si>
    <t>階段step２段目</t>
    <rPh sb="0" eb="2">
      <t>カイダン</t>
    </rPh>
    <rPh sb="7" eb="9">
      <t>ダンメ</t>
    </rPh>
    <phoneticPr fontId="1"/>
  </si>
  <si>
    <t>合計</t>
    <rPh sb="0" eb="2">
      <t>ゴウケイ</t>
    </rPh>
    <phoneticPr fontId="1"/>
  </si>
  <si>
    <t>９×１００</t>
    <phoneticPr fontId="1"/>
  </si>
  <si>
    <t>後部横桁</t>
    <rPh sb="0" eb="2">
      <t>コウブ</t>
    </rPh>
    <rPh sb="2" eb="3">
      <t>ヨコ</t>
    </rPh>
    <rPh sb="3" eb="4">
      <t>ケタ</t>
    </rPh>
    <phoneticPr fontId="1"/>
  </si>
  <si>
    <t>ストッパー①</t>
    <phoneticPr fontId="1"/>
  </si>
  <si>
    <t>ストッパー②</t>
    <phoneticPr fontId="1"/>
  </si>
  <si>
    <t>ストッパー③</t>
    <phoneticPr fontId="1"/>
  </si>
  <si>
    <t>ウインチ支柱リブ</t>
    <rPh sb="4" eb="6">
      <t>シチュウ</t>
    </rPh>
    <phoneticPr fontId="1"/>
  </si>
  <si>
    <t>ストッパ―リブ</t>
    <phoneticPr fontId="1"/>
  </si>
  <si>
    <t>後部受台支柱</t>
    <rPh sb="0" eb="2">
      <t>コウブ</t>
    </rPh>
    <rPh sb="2" eb="3">
      <t>ウケ</t>
    </rPh>
    <rPh sb="3" eb="4">
      <t>ダイ</t>
    </rPh>
    <rPh sb="4" eb="6">
      <t>シチュウ</t>
    </rPh>
    <phoneticPr fontId="1"/>
  </si>
  <si>
    <t>上部斜め切断</t>
    <rPh sb="0" eb="2">
      <t>ジョウブ</t>
    </rPh>
    <rPh sb="2" eb="3">
      <t>ナナ</t>
    </rPh>
    <rPh sb="4" eb="6">
      <t>セツダン</t>
    </rPh>
    <phoneticPr fontId="1"/>
  </si>
  <si>
    <t>後部横桁添接板</t>
    <rPh sb="0" eb="2">
      <t>コウブ</t>
    </rPh>
    <rPh sb="2" eb="3">
      <t>ヨコ</t>
    </rPh>
    <rPh sb="3" eb="4">
      <t>ケタ</t>
    </rPh>
    <rPh sb="4" eb="7">
      <t>テンセツバン</t>
    </rPh>
    <phoneticPr fontId="1"/>
  </si>
  <si>
    <t>ノーズ桁後添接板Ａ</t>
    <rPh sb="3" eb="4">
      <t>ケタ</t>
    </rPh>
    <rPh sb="4" eb="5">
      <t>ゴ</t>
    </rPh>
    <rPh sb="5" eb="8">
      <t>テンセツバン</t>
    </rPh>
    <phoneticPr fontId="1"/>
  </si>
  <si>
    <t>ノーズ桁後添接板Ｂ</t>
    <rPh sb="3" eb="4">
      <t>ケタ</t>
    </rPh>
    <rPh sb="4" eb="5">
      <t>ゴ</t>
    </rPh>
    <rPh sb="5" eb="8">
      <t>テンセツバン</t>
    </rPh>
    <phoneticPr fontId="1"/>
  </si>
  <si>
    <t>ガイドポールリブ</t>
    <phoneticPr fontId="1"/>
  </si>
  <si>
    <t>寸法</t>
    <rPh sb="0" eb="2">
      <t>スンポウ</t>
    </rPh>
    <phoneticPr fontId="1"/>
  </si>
  <si>
    <t>枚数</t>
    <rPh sb="0" eb="2">
      <t>マイスウ</t>
    </rPh>
    <phoneticPr fontId="1"/>
  </si>
  <si>
    <t>延長</t>
    <rPh sb="0" eb="2">
      <t>エンチョウ</t>
    </rPh>
    <phoneticPr fontId="1"/>
  </si>
  <si>
    <t>切断ロス</t>
    <rPh sb="0" eb="2">
      <t>セツダン</t>
    </rPh>
    <phoneticPr fontId="1"/>
  </si>
  <si>
    <t>備　　　　考</t>
    <rPh sb="0" eb="1">
      <t>ビ</t>
    </rPh>
    <rPh sb="5" eb="6">
      <t>コウ</t>
    </rPh>
    <phoneticPr fontId="1"/>
  </si>
  <si>
    <t>平鋼切出し表</t>
    <rPh sb="0" eb="2">
      <t>ヒラコウ</t>
    </rPh>
    <rPh sb="2" eb="3">
      <t>キ</t>
    </rPh>
    <rPh sb="3" eb="4">
      <t>ダ</t>
    </rPh>
    <rPh sb="5" eb="6">
      <t>ヒョウ</t>
    </rPh>
    <phoneticPr fontId="1"/>
  </si>
  <si>
    <t>檜切り出し表</t>
    <rPh sb="0" eb="1">
      <t>ヒノキ</t>
    </rPh>
    <rPh sb="1" eb="2">
      <t>キ</t>
    </rPh>
    <rPh sb="3" eb="4">
      <t>ダ</t>
    </rPh>
    <rPh sb="5" eb="6">
      <t>ヒョウ</t>
    </rPh>
    <phoneticPr fontId="1"/>
  </si>
  <si>
    <t>リブ</t>
    <phoneticPr fontId="1"/>
  </si>
  <si>
    <t>９×１００</t>
    <phoneticPr fontId="1"/>
  </si>
  <si>
    <t>添接板Ａ</t>
    <rPh sb="0" eb="3">
      <t>テンセツバン</t>
    </rPh>
    <phoneticPr fontId="1"/>
  </si>
  <si>
    <t>添接板Ｂ</t>
    <rPh sb="0" eb="3">
      <t>テンセツバン</t>
    </rPh>
    <phoneticPr fontId="1"/>
  </si>
  <si>
    <t>斜桁後添接板</t>
    <rPh sb="0" eb="1">
      <t>ナナ</t>
    </rPh>
    <rPh sb="1" eb="2">
      <t>ケタ</t>
    </rPh>
    <rPh sb="2" eb="3">
      <t>ウシ</t>
    </rPh>
    <rPh sb="3" eb="6">
      <t>テンセツバン</t>
    </rPh>
    <phoneticPr fontId="1"/>
  </si>
  <si>
    <t>リブ</t>
    <phoneticPr fontId="1"/>
  </si>
  <si>
    <t>後部ガイドポール</t>
    <rPh sb="0" eb="2">
      <t>コウブ</t>
    </rPh>
    <phoneticPr fontId="1"/>
  </si>
  <si>
    <t>前部ガイドポール</t>
    <rPh sb="0" eb="2">
      <t>ゼンブ</t>
    </rPh>
    <phoneticPr fontId="1"/>
  </si>
  <si>
    <t>ストッパー受柱</t>
    <rPh sb="5" eb="6">
      <t>ウケ</t>
    </rPh>
    <rPh sb="6" eb="7">
      <t>ハシラ</t>
    </rPh>
    <phoneticPr fontId="1"/>
  </si>
  <si>
    <t>ウインチ受柱リブ</t>
    <rPh sb="4" eb="5">
      <t>ウケ</t>
    </rPh>
    <rPh sb="5" eb="6">
      <t>ハシラ</t>
    </rPh>
    <phoneticPr fontId="1"/>
  </si>
  <si>
    <t>ストッパー受柱リブ</t>
    <rPh sb="5" eb="6">
      <t>ウケ</t>
    </rPh>
    <rPh sb="6" eb="7">
      <t>ハシラ</t>
    </rPh>
    <phoneticPr fontId="1"/>
  </si>
  <si>
    <t>幅７６ｍｍ</t>
    <rPh sb="0" eb="1">
      <t>ハバ</t>
    </rPh>
    <phoneticPr fontId="1"/>
  </si>
  <si>
    <t>ストッパー添接板①③</t>
    <rPh sb="5" eb="8">
      <t>テンセツバン</t>
    </rPh>
    <phoneticPr fontId="1"/>
  </si>
  <si>
    <t>ストッパー添接板②</t>
    <rPh sb="5" eb="8">
      <t>テンセツバン</t>
    </rPh>
    <phoneticPr fontId="1"/>
  </si>
  <si>
    <t>ウインチベース</t>
    <phoneticPr fontId="1"/>
  </si>
  <si>
    <t>ウインチベース</t>
    <phoneticPr fontId="1"/>
  </si>
  <si>
    <t>足場</t>
    <rPh sb="0" eb="2">
      <t>アシバ</t>
    </rPh>
    <phoneticPr fontId="1"/>
  </si>
  <si>
    <t>桁</t>
    <rPh sb="0" eb="1">
      <t>ケタ</t>
    </rPh>
    <phoneticPr fontId="1"/>
  </si>
  <si>
    <t>φ１０鉄筋</t>
    <rPh sb="3" eb="5">
      <t>テッキン</t>
    </rPh>
    <phoneticPr fontId="1"/>
  </si>
  <si>
    <t>●</t>
    <phoneticPr fontId="1"/>
  </si>
  <si>
    <t>荷重</t>
    <rPh sb="0" eb="2">
      <t>カジュウ</t>
    </rPh>
    <phoneticPr fontId="1"/>
  </si>
  <si>
    <t>位置</t>
    <rPh sb="0" eb="2">
      <t>イチ</t>
    </rPh>
    <phoneticPr fontId="1"/>
  </si>
  <si>
    <t>車軸左モーメント</t>
    <rPh sb="0" eb="2">
      <t>シャジク</t>
    </rPh>
    <rPh sb="2" eb="3">
      <t>ヒダリ</t>
    </rPh>
    <phoneticPr fontId="1"/>
  </si>
  <si>
    <t>車軸右モーメント</t>
    <rPh sb="0" eb="2">
      <t>シャジク</t>
    </rPh>
    <rPh sb="2" eb="3">
      <t>ミギ</t>
    </rPh>
    <phoneticPr fontId="1"/>
  </si>
  <si>
    <t>等分布</t>
    <rPh sb="0" eb="3">
      <t>トウブンプ</t>
    </rPh>
    <phoneticPr fontId="1"/>
  </si>
  <si>
    <t>前部ガイドポール</t>
    <rPh sb="0" eb="2">
      <t>ゼンブ</t>
    </rPh>
    <phoneticPr fontId="1"/>
  </si>
  <si>
    <t>集中</t>
    <rPh sb="0" eb="2">
      <t>シュウチュウ</t>
    </rPh>
    <phoneticPr fontId="1"/>
  </si>
  <si>
    <t>18.72x</t>
    <phoneticPr fontId="1"/>
  </si>
  <si>
    <t>0.5x</t>
    <phoneticPr fontId="1"/>
  </si>
  <si>
    <t>前横桁</t>
    <rPh sb="0" eb="1">
      <t>ゼン</t>
    </rPh>
    <rPh sb="1" eb="2">
      <t>ヨコ</t>
    </rPh>
    <rPh sb="2" eb="3">
      <t>ケタ</t>
    </rPh>
    <phoneticPr fontId="1"/>
  </si>
  <si>
    <t>2.9-x</t>
    <phoneticPr fontId="1"/>
  </si>
  <si>
    <t>x</t>
    <phoneticPr fontId="1"/>
  </si>
  <si>
    <t>集中換算</t>
    <rPh sb="0" eb="2">
      <t>シュウチュウ</t>
    </rPh>
    <rPh sb="2" eb="4">
      <t>カンザン</t>
    </rPh>
    <phoneticPr fontId="1"/>
  </si>
  <si>
    <t>4.75-x</t>
    <phoneticPr fontId="1"/>
  </si>
  <si>
    <t>ウインチ受桁</t>
    <rPh sb="4" eb="5">
      <t>ウケ</t>
    </rPh>
    <rPh sb="5" eb="6">
      <t>ケタ</t>
    </rPh>
    <phoneticPr fontId="1"/>
  </si>
  <si>
    <t>ストッパー</t>
    <phoneticPr fontId="1"/>
  </si>
  <si>
    <t>受桁連結梁</t>
    <rPh sb="0" eb="1">
      <t>ウケ</t>
    </rPh>
    <rPh sb="1" eb="2">
      <t>ケタ</t>
    </rPh>
    <rPh sb="2" eb="4">
      <t>レンケツ</t>
    </rPh>
    <rPh sb="4" eb="5">
      <t>ハリ</t>
    </rPh>
    <phoneticPr fontId="1"/>
  </si>
  <si>
    <t>牽引板</t>
    <rPh sb="0" eb="2">
      <t>ケンイン</t>
    </rPh>
    <rPh sb="2" eb="3">
      <t>バン</t>
    </rPh>
    <phoneticPr fontId="1"/>
  </si>
  <si>
    <t>斜桁前添接板</t>
    <rPh sb="0" eb="1">
      <t>ナナ</t>
    </rPh>
    <rPh sb="1" eb="2">
      <t>ケタ</t>
    </rPh>
    <rPh sb="2" eb="3">
      <t>マエ</t>
    </rPh>
    <rPh sb="3" eb="5">
      <t>テンセツ</t>
    </rPh>
    <rPh sb="5" eb="6">
      <t>バン</t>
    </rPh>
    <phoneticPr fontId="1"/>
  </si>
  <si>
    <t>総重量</t>
    <rPh sb="0" eb="3">
      <t>ソウジュウリョウ</t>
    </rPh>
    <phoneticPr fontId="1"/>
  </si>
  <si>
    <t>後横桁</t>
    <rPh sb="0" eb="1">
      <t>ウシ</t>
    </rPh>
    <rPh sb="1" eb="2">
      <t>ヨコ</t>
    </rPh>
    <rPh sb="2" eb="3">
      <t>ケタ</t>
    </rPh>
    <phoneticPr fontId="1"/>
  </si>
  <si>
    <t>斜桁等分布荷重</t>
    <rPh sb="0" eb="1">
      <t>ナナ</t>
    </rPh>
    <rPh sb="1" eb="2">
      <t>ケタ</t>
    </rPh>
    <rPh sb="2" eb="5">
      <t>トウブンプ</t>
    </rPh>
    <rPh sb="5" eb="7">
      <t>カジュウ</t>
    </rPh>
    <phoneticPr fontId="1"/>
  </si>
  <si>
    <t>台車構造</t>
    <rPh sb="0" eb="2">
      <t>ダイシャ</t>
    </rPh>
    <rPh sb="2" eb="4">
      <t>コウゾウ</t>
    </rPh>
    <phoneticPr fontId="1"/>
  </si>
  <si>
    <t>重量</t>
    <rPh sb="0" eb="2">
      <t>ジュウリョウ</t>
    </rPh>
    <phoneticPr fontId="1"/>
  </si>
  <si>
    <t>荷重／ｍ</t>
    <rPh sb="0" eb="2">
      <t>カジュウ</t>
    </rPh>
    <phoneticPr fontId="1"/>
  </si>
  <si>
    <t>荷重種別</t>
    <rPh sb="0" eb="2">
      <t>カジュウ</t>
    </rPh>
    <rPh sb="2" eb="4">
      <t>シュベツ</t>
    </rPh>
    <phoneticPr fontId="1"/>
  </si>
  <si>
    <t>主機</t>
    <rPh sb="0" eb="2">
      <t>シュキ</t>
    </rPh>
    <phoneticPr fontId="1"/>
  </si>
  <si>
    <t>補機</t>
    <rPh sb="0" eb="2">
      <t>ホキ</t>
    </rPh>
    <phoneticPr fontId="1"/>
  </si>
  <si>
    <t>ガソリン</t>
    <phoneticPr fontId="1"/>
  </si>
  <si>
    <t>船体荷重</t>
    <rPh sb="0" eb="2">
      <t>センタイ</t>
    </rPh>
    <rPh sb="2" eb="4">
      <t>カジュウ</t>
    </rPh>
    <phoneticPr fontId="1"/>
  </si>
  <si>
    <t>荷重</t>
    <rPh sb="0" eb="2">
      <t>カジュウ</t>
    </rPh>
    <phoneticPr fontId="1"/>
  </si>
  <si>
    <t>位置</t>
    <rPh sb="0" eb="2">
      <t>イチ</t>
    </rPh>
    <phoneticPr fontId="1"/>
  </si>
  <si>
    <t>x</t>
    <phoneticPr fontId="1"/>
  </si>
  <si>
    <t>0.5x</t>
    <phoneticPr fontId="1"/>
  </si>
  <si>
    <t>バッテリー</t>
    <phoneticPr fontId="1"/>
  </si>
  <si>
    <t>後部受台</t>
    <rPh sb="0" eb="2">
      <t>コウブ</t>
    </rPh>
    <rPh sb="2" eb="3">
      <t>ウケ</t>
    </rPh>
    <rPh sb="3" eb="4">
      <t>ダイ</t>
    </rPh>
    <phoneticPr fontId="1"/>
  </si>
  <si>
    <t>前部受台</t>
    <rPh sb="0" eb="2">
      <t>ゼンブ</t>
    </rPh>
    <rPh sb="2" eb="3">
      <t>ウケ</t>
    </rPh>
    <rPh sb="3" eb="4">
      <t>ダイ</t>
    </rPh>
    <phoneticPr fontId="1"/>
  </si>
  <si>
    <t>1.45-0.5x</t>
    <phoneticPr fontId="1"/>
  </si>
  <si>
    <t>1.45-0.5x</t>
    <phoneticPr fontId="1"/>
  </si>
  <si>
    <t>スパンカ</t>
    <phoneticPr fontId="1"/>
  </si>
  <si>
    <t>船体</t>
    <rPh sb="0" eb="2">
      <t>センタイ</t>
    </rPh>
    <phoneticPr fontId="1"/>
  </si>
  <si>
    <t>（バッテリーをキャビン内に移設した場合）</t>
    <rPh sb="11" eb="12">
      <t>ナイ</t>
    </rPh>
    <rPh sb="13" eb="15">
      <t>イセツ</t>
    </rPh>
    <rPh sb="17" eb="19">
      <t>バアイ</t>
    </rPh>
    <phoneticPr fontId="1"/>
  </si>
  <si>
    <t>１０１．５ｋｇ</t>
    <phoneticPr fontId="1"/>
  </si>
  <si>
    <t>１０ｋｇ</t>
    <phoneticPr fontId="1"/>
  </si>
  <si>
    <t>後桁集中荷重</t>
    <rPh sb="0" eb="1">
      <t>ウシロ</t>
    </rPh>
    <phoneticPr fontId="1"/>
  </si>
  <si>
    <t>バッテリー移設</t>
    <rPh sb="5" eb="7">
      <t>イセツ</t>
    </rPh>
    <phoneticPr fontId="1"/>
  </si>
  <si>
    <t>54.29-18.72x</t>
    <phoneticPr fontId="1"/>
  </si>
  <si>
    <t>1.45-0.5x</t>
    <phoneticPr fontId="1"/>
  </si>
  <si>
    <t>船体荷重</t>
    <rPh sb="0" eb="2">
      <t>センタイ</t>
    </rPh>
    <rPh sb="2" eb="4">
      <t>カジュウ</t>
    </rPh>
    <phoneticPr fontId="1"/>
  </si>
  <si>
    <t>4.025-x</t>
    <phoneticPr fontId="1"/>
  </si>
  <si>
    <t>足場等分布荷重</t>
    <rPh sb="0" eb="2">
      <t>アシバ</t>
    </rPh>
    <rPh sb="2" eb="5">
      <t>トウブンプ</t>
    </rPh>
    <rPh sb="5" eb="7">
      <t>カジュウ</t>
    </rPh>
    <phoneticPr fontId="1"/>
  </si>
  <si>
    <t>中央部主桁等分布荷重（2.9-x）ｍ分</t>
    <rPh sb="0" eb="2">
      <t>チュウオウ</t>
    </rPh>
    <rPh sb="2" eb="3">
      <t>ブ</t>
    </rPh>
    <rPh sb="3" eb="5">
      <t>シュゲタ</t>
    </rPh>
    <rPh sb="5" eb="6">
      <t>トウ</t>
    </rPh>
    <rPh sb="6" eb="8">
      <t>ブンプ</t>
    </rPh>
    <rPh sb="8" eb="10">
      <t>カジュウ</t>
    </rPh>
    <rPh sb="18" eb="19">
      <t>ブン</t>
    </rPh>
    <phoneticPr fontId="1"/>
  </si>
  <si>
    <t>斜め桁前添接板</t>
    <rPh sb="0" eb="1">
      <t>ナナ</t>
    </rPh>
    <rPh sb="2" eb="3">
      <t>ケタ</t>
    </rPh>
    <rPh sb="3" eb="4">
      <t>マエ</t>
    </rPh>
    <rPh sb="4" eb="7">
      <t>テンセツバン</t>
    </rPh>
    <phoneticPr fontId="1"/>
  </si>
  <si>
    <t>m  ラウンドして</t>
    <phoneticPr fontId="1"/>
  </si>
  <si>
    <t>バッテリーはキャビンに移設</t>
    <rPh sb="11" eb="13">
      <t>イセツ</t>
    </rPh>
    <phoneticPr fontId="1"/>
  </si>
  <si>
    <t>➡</t>
    <phoneticPr fontId="1"/>
  </si>
  <si>
    <t>φ10</t>
    <phoneticPr fontId="1"/>
  </si>
  <si>
    <t>3.55-x</t>
    <phoneticPr fontId="1"/>
  </si>
  <si>
    <t>5.33-x</t>
    <phoneticPr fontId="1"/>
  </si>
  <si>
    <t>4.58-x</t>
    <phoneticPr fontId="1"/>
  </si>
  <si>
    <t>4.96-x</t>
    <phoneticPr fontId="1"/>
  </si>
  <si>
    <t>6.625-x</t>
    <phoneticPr fontId="1"/>
  </si>
  <si>
    <t>材料表</t>
    <rPh sb="0" eb="2">
      <t>ザイリョウ</t>
    </rPh>
    <rPh sb="2" eb="3">
      <t>ヒョウ</t>
    </rPh>
    <phoneticPr fontId="1"/>
  </si>
  <si>
    <t>斜桁前フランジ添接板</t>
    <rPh sb="0" eb="1">
      <t>ナナ</t>
    </rPh>
    <rPh sb="1" eb="2">
      <t>ケタ</t>
    </rPh>
    <rPh sb="2" eb="3">
      <t>マエ</t>
    </rPh>
    <rPh sb="7" eb="10">
      <t>テンセツバン</t>
    </rPh>
    <phoneticPr fontId="1"/>
  </si>
  <si>
    <t>斜桁前ウエブ添接板</t>
    <rPh sb="0" eb="1">
      <t>ナナ</t>
    </rPh>
    <rPh sb="1" eb="2">
      <t>ケタ</t>
    </rPh>
    <rPh sb="2" eb="3">
      <t>マエ</t>
    </rPh>
    <rPh sb="6" eb="9">
      <t>テンセツバン</t>
    </rPh>
    <phoneticPr fontId="1"/>
  </si>
  <si>
    <t>９×１０１</t>
  </si>
  <si>
    <t>4.66-x</t>
    <phoneticPr fontId="1"/>
  </si>
  <si>
    <t>アンカー＆ロープ</t>
    <phoneticPr fontId="1"/>
  </si>
  <si>
    <t>２０ｋｇ</t>
    <phoneticPr fontId="1"/>
  </si>
  <si>
    <r>
      <t>牽引車のフックにかかる荷重を</t>
    </r>
    <r>
      <rPr>
        <b/>
        <sz val="11"/>
        <color rgb="FFFF0000"/>
        <rFont val="ＭＳ Ｐゴシック"/>
        <family val="3"/>
        <charset val="128"/>
        <scheme val="minor"/>
      </rPr>
      <t>　ｙ</t>
    </r>
    <r>
      <rPr>
        <sz val="11"/>
        <color theme="1"/>
        <rFont val="ＭＳ Ｐゴシック"/>
        <family val="2"/>
        <charset val="128"/>
        <scheme val="minor"/>
      </rPr>
      <t>　とすると</t>
    </r>
    <r>
      <rPr>
        <b/>
        <sz val="11"/>
        <color theme="1"/>
        <rFont val="ＭＳ Ｐゴシック"/>
        <family val="3"/>
        <charset val="128"/>
        <scheme val="minor"/>
      </rPr>
      <t>、</t>
    </r>
    <r>
      <rPr>
        <b/>
        <sz val="11"/>
        <color rgb="FFFF0000"/>
        <rFont val="ＭＳ Ｐゴシック"/>
        <family val="3"/>
        <charset val="128"/>
        <scheme val="minor"/>
      </rPr>
      <t>y</t>
    </r>
    <r>
      <rPr>
        <sz val="11"/>
        <color theme="1"/>
        <rFont val="ＭＳ Ｐゴシック"/>
        <family val="2"/>
        <charset val="128"/>
        <scheme val="minor"/>
      </rPr>
      <t>から荷重重心までの距離は、3.684+(2.9-x )=</t>
    </r>
    <r>
      <rPr>
        <b/>
        <sz val="11"/>
        <color rgb="FFFF0000"/>
        <rFont val="ＭＳ Ｐゴシック"/>
        <family val="3"/>
        <charset val="128"/>
        <scheme val="minor"/>
      </rPr>
      <t>6.584-x</t>
    </r>
    <r>
      <rPr>
        <sz val="11"/>
        <color theme="1"/>
        <rFont val="ＭＳ Ｐゴシック"/>
        <family val="2"/>
        <charset val="128"/>
        <scheme val="minor"/>
      </rPr>
      <t xml:space="preserve">であり、 </t>
    </r>
    <rPh sb="0" eb="3">
      <t>ケンインシャ</t>
    </rPh>
    <rPh sb="11" eb="13">
      <t>カジュウ</t>
    </rPh>
    <rPh sb="25" eb="27">
      <t>カジュウ</t>
    </rPh>
    <rPh sb="27" eb="29">
      <t>ジュウシン</t>
    </rPh>
    <rPh sb="32" eb="34">
      <t>キョリ</t>
    </rPh>
    <phoneticPr fontId="1"/>
  </si>
  <si>
    <t>a*c+(a*d+b*c)*x+b*d*x*x=e*g+(e*h+f*g)x+f*h*x*x+y(6.584-x)</t>
    <phoneticPr fontId="1"/>
  </si>
  <si>
    <t>(a*c+(a*d+b*c)*x+b*d*x*x-(e*g+(e*h+f*g)x+f*h*x*x))/(6.584-x)</t>
    <phoneticPr fontId="1"/>
  </si>
  <si>
    <t>ノーズ桁等分布荷重右辺にy(6.584-x)を追加すれば良いので</t>
    <rPh sb="4" eb="7">
      <t>トウブンプ</t>
    </rPh>
    <rPh sb="7" eb="9">
      <t>カジュウ</t>
    </rPh>
    <rPh sb="9" eb="11">
      <t>ウヘン</t>
    </rPh>
    <rPh sb="23" eb="25">
      <t>ツイカ</t>
    </rPh>
    <rPh sb="28" eb="29">
      <t>ヨ</t>
    </rPh>
    <phoneticPr fontId="1"/>
  </si>
  <si>
    <t>➡</t>
    <phoneticPr fontId="1"/>
  </si>
  <si>
    <t>ガソリンを４０Ｌ消費した帰港後では先端荷重は約１０ｋｇ増加する。</t>
    <rPh sb="8" eb="10">
      <t>ショウヒ</t>
    </rPh>
    <rPh sb="12" eb="14">
      <t>キコウ</t>
    </rPh>
    <rPh sb="14" eb="15">
      <t>ゴ</t>
    </rPh>
    <rPh sb="17" eb="19">
      <t>センタン</t>
    </rPh>
    <rPh sb="19" eb="21">
      <t>カジュウ</t>
    </rPh>
    <rPh sb="22" eb="23">
      <t>ヤク</t>
    </rPh>
    <rPh sb="27" eb="29">
      <t>ゾウカ</t>
    </rPh>
    <phoneticPr fontId="1"/>
  </si>
  <si>
    <t>因って、今後の船体改造を考慮して、車軸位置は、後ろ桁中心から１．60ｍとし、５ｃｍ刻みで１０ｃｍまで前後に移動できる構造とする。</t>
    <rPh sb="0" eb="1">
      <t>ヨ</t>
    </rPh>
    <rPh sb="4" eb="6">
      <t>コンゴ</t>
    </rPh>
    <rPh sb="7" eb="9">
      <t>センタイ</t>
    </rPh>
    <rPh sb="9" eb="11">
      <t>カイゾウ</t>
    </rPh>
    <rPh sb="12" eb="14">
      <t>コウリョ</t>
    </rPh>
    <rPh sb="17" eb="19">
      <t>シャジク</t>
    </rPh>
    <rPh sb="19" eb="21">
      <t>イチ</t>
    </rPh>
    <rPh sb="23" eb="24">
      <t>ウシ</t>
    </rPh>
    <rPh sb="25" eb="26">
      <t>ケタ</t>
    </rPh>
    <rPh sb="26" eb="28">
      <t>チュウシン</t>
    </rPh>
    <rPh sb="41" eb="42">
      <t>キザ</t>
    </rPh>
    <rPh sb="50" eb="52">
      <t>ゼンゴ</t>
    </rPh>
    <rPh sb="53" eb="55">
      <t>イドウ</t>
    </rPh>
    <rPh sb="58" eb="60">
      <t>コウゾウ</t>
    </rPh>
    <phoneticPr fontId="1"/>
  </si>
  <si>
    <t>ストッパー④</t>
    <phoneticPr fontId="1"/>
  </si>
  <si>
    <t>三角に半切り　２枚作製</t>
    <rPh sb="0" eb="2">
      <t>サンカク</t>
    </rPh>
    <rPh sb="3" eb="4">
      <t>ハン</t>
    </rPh>
    <rPh sb="4" eb="5">
      <t>ギ</t>
    </rPh>
    <rPh sb="8" eb="9">
      <t>マイ</t>
    </rPh>
    <rPh sb="9" eb="11">
      <t>サクセイ</t>
    </rPh>
    <phoneticPr fontId="1"/>
  </si>
  <si>
    <t>三角に半切りして２枚作製</t>
    <rPh sb="0" eb="2">
      <t>サンカク</t>
    </rPh>
    <rPh sb="3" eb="4">
      <t>ハン</t>
    </rPh>
    <rPh sb="4" eb="5">
      <t>ギ</t>
    </rPh>
    <rPh sb="9" eb="10">
      <t>マイ</t>
    </rPh>
    <rPh sb="10" eb="12">
      <t>サクセイ</t>
    </rPh>
    <phoneticPr fontId="1"/>
  </si>
  <si>
    <t>斜桁前添接板（ウエブ）</t>
    <rPh sb="0" eb="1">
      <t>ナナ</t>
    </rPh>
    <rPh sb="1" eb="2">
      <t>ケタ</t>
    </rPh>
    <rPh sb="2" eb="3">
      <t>マエ</t>
    </rPh>
    <rPh sb="3" eb="6">
      <t>テンセツバン</t>
    </rPh>
    <phoneticPr fontId="1"/>
  </si>
  <si>
    <t>幅50に半切４枚作製、先端３０度カット</t>
    <rPh sb="0" eb="1">
      <t>ハバ</t>
    </rPh>
    <rPh sb="4" eb="5">
      <t>ハン</t>
    </rPh>
    <rPh sb="5" eb="6">
      <t>ギ</t>
    </rPh>
    <rPh sb="7" eb="8">
      <t>マイ</t>
    </rPh>
    <rPh sb="8" eb="10">
      <t>サクセイ</t>
    </rPh>
    <rPh sb="11" eb="13">
      <t>センタン</t>
    </rPh>
    <rPh sb="15" eb="16">
      <t>ド</t>
    </rPh>
    <phoneticPr fontId="1"/>
  </si>
  <si>
    <t>５８ｍｍの位置で６０度カット</t>
    <rPh sb="5" eb="7">
      <t>イチ</t>
    </rPh>
    <rPh sb="10" eb="11">
      <t>ド</t>
    </rPh>
    <phoneticPr fontId="1"/>
  </si>
  <si>
    <t>斜桁前添接板（フランジ）</t>
    <rPh sb="0" eb="1">
      <t>ナナ</t>
    </rPh>
    <rPh sb="1" eb="2">
      <t>ケタ</t>
    </rPh>
    <rPh sb="2" eb="3">
      <t>マエ</t>
    </rPh>
    <rPh sb="3" eb="6">
      <t>テンセツバン</t>
    </rPh>
    <phoneticPr fontId="1"/>
  </si>
  <si>
    <t>斜桁後添接板（フランジ）</t>
    <rPh sb="0" eb="1">
      <t>ナナ</t>
    </rPh>
    <rPh sb="1" eb="2">
      <t>ケタ</t>
    </rPh>
    <rPh sb="2" eb="3">
      <t>ゴ</t>
    </rPh>
    <rPh sb="3" eb="6">
      <t>テンセツバン</t>
    </rPh>
    <phoneticPr fontId="1"/>
  </si>
  <si>
    <t>車軸補強板</t>
    <rPh sb="0" eb="2">
      <t>シャジク</t>
    </rPh>
    <rPh sb="2" eb="4">
      <t>ホキョウ</t>
    </rPh>
    <rPh sb="4" eb="5">
      <t>バン</t>
    </rPh>
    <phoneticPr fontId="1"/>
  </si>
  <si>
    <t>φ１０　２穴</t>
    <rPh sb="5" eb="6">
      <t>ケツ</t>
    </rPh>
    <phoneticPr fontId="1"/>
  </si>
  <si>
    <t>７５×４０×５×７</t>
    <phoneticPr fontId="1"/>
  </si>
  <si>
    <t>x</t>
    <phoneticPr fontId="1"/>
  </si>
  <si>
    <t>７５×４０×５×７</t>
    <phoneticPr fontId="1"/>
  </si>
  <si>
    <t>幅８０ｍｍに加工</t>
    <rPh sb="0" eb="1">
      <t>ハバ</t>
    </rPh>
    <rPh sb="6" eb="8">
      <t>カコウ</t>
    </rPh>
    <phoneticPr fontId="1"/>
  </si>
  <si>
    <t>幅８０ｍｍ、φ１０　１穴</t>
    <rPh sb="0" eb="1">
      <t>ハバ</t>
    </rPh>
    <rPh sb="11" eb="12">
      <t>ケツ</t>
    </rPh>
    <phoneticPr fontId="1"/>
  </si>
  <si>
    <t>溝形鋼の内部寸法に合せ、４枚作製</t>
    <rPh sb="0" eb="1">
      <t>ミゾ</t>
    </rPh>
    <rPh sb="1" eb="2">
      <t>ガタ</t>
    </rPh>
    <rPh sb="2" eb="3">
      <t>コウ</t>
    </rPh>
    <rPh sb="4" eb="6">
      <t>ナイブ</t>
    </rPh>
    <rPh sb="6" eb="8">
      <t>スンポウ</t>
    </rPh>
    <rPh sb="9" eb="10">
      <t>ア</t>
    </rPh>
    <rPh sb="13" eb="14">
      <t>マイ</t>
    </rPh>
    <rPh sb="14" eb="16">
      <t>サクセイ</t>
    </rPh>
    <phoneticPr fontId="1"/>
  </si>
  <si>
    <t>前桁</t>
    <rPh sb="0" eb="1">
      <t>マエ</t>
    </rPh>
    <rPh sb="1" eb="2">
      <t>ケタ</t>
    </rPh>
    <phoneticPr fontId="1"/>
  </si>
  <si>
    <t>７５×４０×５×７</t>
    <phoneticPr fontId="1"/>
  </si>
  <si>
    <t>5.145-x</t>
    <phoneticPr fontId="1"/>
  </si>
  <si>
    <t>先端が浮き上がるので注意を要する。</t>
  </si>
  <si>
    <t>2.1875-x</t>
    <phoneticPr fontId="1"/>
  </si>
  <si>
    <t>0.8+x</t>
    <phoneticPr fontId="1"/>
  </si>
  <si>
    <t>0.4+x</t>
    <phoneticPr fontId="1"/>
  </si>
  <si>
    <t>５６ｋｇ</t>
    <phoneticPr fontId="1"/>
  </si>
  <si>
    <t>１６４．５ｋｇ</t>
    <phoneticPr fontId="1"/>
  </si>
  <si>
    <t>５６ｋｇ</t>
    <phoneticPr fontId="1"/>
  </si>
  <si>
    <t>１６４．５ｋｇ</t>
    <phoneticPr fontId="1"/>
  </si>
  <si>
    <t>ガソリンを１０Ｌ消費し、後部物入の上に人が乗った状態では、先端部の荷重は+となり、</t>
    <rPh sb="8" eb="10">
      <t>ショウヒ</t>
    </rPh>
    <rPh sb="12" eb="14">
      <t>コウブ</t>
    </rPh>
    <rPh sb="14" eb="15">
      <t>モノ</t>
    </rPh>
    <rPh sb="15" eb="16">
      <t>イ</t>
    </rPh>
    <rPh sb="17" eb="18">
      <t>ウエ</t>
    </rPh>
    <rPh sb="19" eb="20">
      <t>ヒト</t>
    </rPh>
    <rPh sb="21" eb="22">
      <t>ノ</t>
    </rPh>
    <rPh sb="24" eb="26">
      <t>ジョウタイ</t>
    </rPh>
    <rPh sb="29" eb="31">
      <t>センタン</t>
    </rPh>
    <rPh sb="31" eb="32">
      <t>ブ</t>
    </rPh>
    <rPh sb="33" eb="35">
      <t>カジュウ</t>
    </rPh>
    <phoneticPr fontId="1"/>
  </si>
  <si>
    <r>
      <t>因って車軸の位置は、後桁中心</t>
    </r>
    <r>
      <rPr>
        <b/>
        <sz val="11"/>
        <color rgb="FFFF0000"/>
        <rFont val="ＭＳ Ｐゴシック"/>
        <family val="3"/>
        <charset val="128"/>
        <scheme val="minor"/>
      </rPr>
      <t>から1.7４mの位置より後ろ寄り</t>
    </r>
    <r>
      <rPr>
        <sz val="11"/>
        <color theme="1"/>
        <rFont val="ＭＳ Ｐゴシック"/>
        <family val="2"/>
        <charset val="128"/>
        <scheme val="minor"/>
      </rPr>
      <t>になる。（前を浮き上がらせないため）</t>
    </r>
    <rPh sb="0" eb="1">
      <t>ヨ</t>
    </rPh>
    <rPh sb="3" eb="5">
      <t>シャジク</t>
    </rPh>
    <rPh sb="6" eb="8">
      <t>イチ</t>
    </rPh>
    <rPh sb="10" eb="11">
      <t>ウシ</t>
    </rPh>
    <rPh sb="11" eb="12">
      <t>ケタ</t>
    </rPh>
    <rPh sb="12" eb="14">
      <t>チュウシン</t>
    </rPh>
    <rPh sb="22" eb="24">
      <t>イチ</t>
    </rPh>
    <rPh sb="26" eb="27">
      <t>ウシ</t>
    </rPh>
    <rPh sb="28" eb="29">
      <t>ヨ</t>
    </rPh>
    <rPh sb="35" eb="36">
      <t>マエ</t>
    </rPh>
    <rPh sb="37" eb="38">
      <t>ウ</t>
    </rPh>
    <rPh sb="39" eb="40">
      <t>ア</t>
    </rPh>
    <phoneticPr fontId="1"/>
  </si>
  <si>
    <t>ＳＴＥＰ①</t>
    <phoneticPr fontId="1"/>
  </si>
  <si>
    <t>ＳＴＥＰ②</t>
    <phoneticPr fontId="1"/>
  </si>
  <si>
    <t xml:space="preserve">m  </t>
    <phoneticPr fontId="1"/>
  </si>
  <si>
    <t>ＳＴＥＰ①　車軸を考慮しない場合の位置の計算</t>
    <rPh sb="6" eb="8">
      <t>シャジク</t>
    </rPh>
    <rPh sb="9" eb="11">
      <t>コウリョ</t>
    </rPh>
    <rPh sb="14" eb="16">
      <t>バアイ</t>
    </rPh>
    <rPh sb="17" eb="19">
      <t>イチ</t>
    </rPh>
    <rPh sb="20" eb="22">
      <t>ケイサン</t>
    </rPh>
    <phoneticPr fontId="1"/>
  </si>
  <si>
    <t>ＳＴＥＰ②</t>
    <phoneticPr fontId="1"/>
  </si>
  <si>
    <t>車軸とハブ及び車輪の荷重を考慮した場合の台車の重心位置の計算</t>
    <rPh sb="0" eb="2">
      <t>シャジク</t>
    </rPh>
    <rPh sb="5" eb="6">
      <t>オヨ</t>
    </rPh>
    <rPh sb="7" eb="9">
      <t>シャリン</t>
    </rPh>
    <rPh sb="10" eb="12">
      <t>カジュウ</t>
    </rPh>
    <rPh sb="13" eb="15">
      <t>コウリョ</t>
    </rPh>
    <rPh sb="17" eb="19">
      <t>バアイ</t>
    </rPh>
    <rPh sb="20" eb="22">
      <t>ダイシャ</t>
    </rPh>
    <rPh sb="23" eb="25">
      <t>ジュウシン</t>
    </rPh>
    <rPh sb="25" eb="27">
      <t>イチ</t>
    </rPh>
    <rPh sb="28" eb="30">
      <t>ケイサン</t>
    </rPh>
    <phoneticPr fontId="1"/>
  </si>
  <si>
    <t>車軸重量</t>
    <rPh sb="0" eb="2">
      <t>シャジク</t>
    </rPh>
    <rPh sb="2" eb="4">
      <t>ジュウリョウ</t>
    </rPh>
    <phoneticPr fontId="1"/>
  </si>
  <si>
    <t>ハブ重量</t>
    <rPh sb="2" eb="4">
      <t>ジュウリョウ</t>
    </rPh>
    <phoneticPr fontId="1"/>
  </si>
  <si>
    <t>車輪重量</t>
    <rPh sb="0" eb="2">
      <t>シャリン</t>
    </rPh>
    <rPh sb="2" eb="4">
      <t>ジュウリョウ</t>
    </rPh>
    <phoneticPr fontId="1"/>
  </si>
  <si>
    <t>１．７ｋｇ＊２＝３．４ｋｇ</t>
    <phoneticPr fontId="1"/>
  </si>
  <si>
    <t>１７．４ｋｇ＊２＝３４．８ｋｇ</t>
    <phoneticPr fontId="1"/>
  </si>
  <si>
    <t>４０．１ｋｇ</t>
    <phoneticPr fontId="1"/>
  </si>
  <si>
    <t>車軸位置は後ろ桁中心から１．６ｍ</t>
    <rPh sb="0" eb="2">
      <t>シャジク</t>
    </rPh>
    <rPh sb="2" eb="4">
      <t>イチ</t>
    </rPh>
    <rPh sb="5" eb="6">
      <t>ウシ</t>
    </rPh>
    <rPh sb="7" eb="8">
      <t>ケタ</t>
    </rPh>
    <rPh sb="8" eb="10">
      <t>チュウシン</t>
    </rPh>
    <phoneticPr fontId="1"/>
  </si>
  <si>
    <t>車軸の重量は７８．３ｋｇとなる</t>
    <rPh sb="0" eb="2">
      <t>シャジク</t>
    </rPh>
    <rPh sb="3" eb="5">
      <t>ジュウリョウ</t>
    </rPh>
    <phoneticPr fontId="1"/>
  </si>
  <si>
    <t>x=0.686m</t>
    <phoneticPr fontId="1"/>
  </si>
  <si>
    <t>ＳＴＥＰ①で求めた位置に車軸等を除いた台車の荷重を乗せ、車軸位置に車軸+ハブ+車輪の荷重を載せて、モーメントがバランスする位置が台車の重心位置である</t>
    <rPh sb="6" eb="7">
      <t>モト</t>
    </rPh>
    <rPh sb="9" eb="11">
      <t>イチ</t>
    </rPh>
    <rPh sb="12" eb="14">
      <t>シャジク</t>
    </rPh>
    <rPh sb="14" eb="15">
      <t>トウ</t>
    </rPh>
    <rPh sb="16" eb="17">
      <t>ノゾ</t>
    </rPh>
    <rPh sb="19" eb="21">
      <t>ダイシャ</t>
    </rPh>
    <rPh sb="22" eb="24">
      <t>カジュウ</t>
    </rPh>
    <rPh sb="25" eb="26">
      <t>ノ</t>
    </rPh>
    <rPh sb="28" eb="30">
      <t>シャジク</t>
    </rPh>
    <rPh sb="30" eb="32">
      <t>イチ</t>
    </rPh>
    <rPh sb="33" eb="35">
      <t>シャジク</t>
    </rPh>
    <rPh sb="39" eb="41">
      <t>シャリン</t>
    </rPh>
    <rPh sb="42" eb="44">
      <t>カジュウ</t>
    </rPh>
    <rPh sb="45" eb="46">
      <t>ノ</t>
    </rPh>
    <rPh sb="61" eb="63">
      <t>イチ</t>
    </rPh>
    <rPh sb="64" eb="66">
      <t>ダイシャ</t>
    </rPh>
    <rPh sb="67" eb="69">
      <t>ジュウシン</t>
    </rPh>
    <rPh sb="69" eb="71">
      <t>イチ</t>
    </rPh>
    <phoneticPr fontId="1"/>
  </si>
  <si>
    <r>
      <t>因って</t>
    </r>
    <r>
      <rPr>
        <b/>
        <sz val="11"/>
        <color theme="1"/>
        <rFont val="ＭＳ Ｐゴシック"/>
        <family val="3"/>
        <charset val="128"/>
        <scheme val="minor"/>
      </rPr>
      <t>車軸の重量を考慮しない重心位置は、</t>
    </r>
    <r>
      <rPr>
        <b/>
        <sz val="11"/>
        <rFont val="ＭＳ Ｐゴシック"/>
        <family val="3"/>
        <charset val="128"/>
        <scheme val="minor"/>
      </rPr>
      <t>後桁中心から２．４１１mとなり、ここにかかる荷重は４２８．８ｋｇである。</t>
    </r>
    <rPh sb="0" eb="1">
      <t>ヨ</t>
    </rPh>
    <rPh sb="3" eb="5">
      <t>シャジク</t>
    </rPh>
    <rPh sb="6" eb="8">
      <t>ジュウリョウ</t>
    </rPh>
    <rPh sb="9" eb="11">
      <t>コウリョ</t>
    </rPh>
    <rPh sb="14" eb="16">
      <t>ジュウシン</t>
    </rPh>
    <rPh sb="16" eb="18">
      <t>イチ</t>
    </rPh>
    <rPh sb="20" eb="21">
      <t>ウシ</t>
    </rPh>
    <rPh sb="21" eb="22">
      <t>ケタ</t>
    </rPh>
    <rPh sb="22" eb="24">
      <t>チュウシン</t>
    </rPh>
    <rPh sb="42" eb="44">
      <t>カジュウ</t>
    </rPh>
    <phoneticPr fontId="1"/>
  </si>
  <si>
    <t>78.3kg*xm=428.8kg*(0.811-x)m</t>
    <phoneticPr fontId="1"/>
  </si>
  <si>
    <t>x=428.8*0.811/(428.8+78.3)</t>
    <phoneticPr fontId="1"/>
  </si>
  <si>
    <r>
      <t>因って車軸等を考慮した場合の</t>
    </r>
    <r>
      <rPr>
        <b/>
        <sz val="11"/>
        <color rgb="FFFF0000"/>
        <rFont val="ＭＳ Ｐゴシック"/>
        <family val="3"/>
        <charset val="128"/>
        <scheme val="minor"/>
      </rPr>
      <t>全台車重量は５０７．</t>
    </r>
    <r>
      <rPr>
        <b/>
        <sz val="11"/>
        <color rgb="FFFF0000"/>
        <rFont val="ＭＳ Ｐゴシック"/>
        <family val="2"/>
        <charset val="128"/>
        <scheme val="minor"/>
      </rPr>
      <t>１</t>
    </r>
    <r>
      <rPr>
        <b/>
        <sz val="11"/>
        <color rgb="FFFF0000"/>
        <rFont val="ＭＳ Ｐゴシック"/>
        <family val="3"/>
        <charset val="128"/>
        <scheme val="minor"/>
      </rPr>
      <t>ｋｇ</t>
    </r>
    <r>
      <rPr>
        <sz val="11"/>
        <color theme="1"/>
        <rFont val="ＭＳ Ｐゴシック"/>
        <family val="2"/>
        <charset val="128"/>
        <scheme val="minor"/>
      </rPr>
      <t>となり、</t>
    </r>
    <r>
      <rPr>
        <b/>
        <sz val="11"/>
        <color rgb="FFFF0000"/>
        <rFont val="ＭＳ Ｐゴシック"/>
        <family val="3"/>
        <charset val="128"/>
        <scheme val="minor"/>
      </rPr>
      <t>重心位置は後桁端より</t>
    </r>
    <r>
      <rPr>
        <sz val="11"/>
        <color theme="1"/>
        <rFont val="ＭＳ Ｐゴシック"/>
        <family val="2"/>
        <charset val="128"/>
        <scheme val="minor"/>
      </rPr>
      <t>１．６５ｍ+０．６８６ｍ＝</t>
    </r>
    <r>
      <rPr>
        <b/>
        <sz val="11"/>
        <color rgb="FFFF0000"/>
        <rFont val="ＭＳ Ｐゴシック"/>
        <family val="3"/>
        <charset val="128"/>
        <scheme val="minor"/>
      </rPr>
      <t>約２．３５ｍ</t>
    </r>
    <r>
      <rPr>
        <sz val="11"/>
        <color theme="1"/>
        <rFont val="ＭＳ Ｐゴシック"/>
        <family val="2"/>
        <charset val="128"/>
        <scheme val="minor"/>
      </rPr>
      <t>となる　</t>
    </r>
    <rPh sb="0" eb="1">
      <t>ヨ</t>
    </rPh>
    <rPh sb="3" eb="5">
      <t>シャジク</t>
    </rPh>
    <rPh sb="5" eb="6">
      <t>トウ</t>
    </rPh>
    <rPh sb="7" eb="9">
      <t>コウリョ</t>
    </rPh>
    <rPh sb="11" eb="13">
      <t>バアイ</t>
    </rPh>
    <rPh sb="14" eb="15">
      <t>ゼン</t>
    </rPh>
    <rPh sb="15" eb="17">
      <t>ダイシャ</t>
    </rPh>
    <rPh sb="17" eb="19">
      <t>ジュウリョウ</t>
    </rPh>
    <rPh sb="31" eb="33">
      <t>ジュウシン</t>
    </rPh>
    <rPh sb="33" eb="35">
      <t>イチ</t>
    </rPh>
    <rPh sb="54" eb="55">
      <t>ヤク</t>
    </rPh>
    <phoneticPr fontId="1"/>
  </si>
  <si>
    <t>台車の重心位置の計算の計算</t>
    <rPh sb="0" eb="2">
      <t>ダイシャ</t>
    </rPh>
    <rPh sb="3" eb="5">
      <t>ジュウシン</t>
    </rPh>
    <rPh sb="5" eb="7">
      <t>イチ</t>
    </rPh>
    <rPh sb="8" eb="10">
      <t>ケイサン</t>
    </rPh>
    <rPh sb="11" eb="13">
      <t>ケイサン</t>
    </rPh>
    <phoneticPr fontId="1"/>
  </si>
  <si>
    <t>台車の重心を求めるためには、車軸位置の計算に使ったモーメントバランス式で前後の受台荷重を0としたときの位置を求める。</t>
    <rPh sb="0" eb="2">
      <t>ダイシャ</t>
    </rPh>
    <rPh sb="3" eb="5">
      <t>ジュウシン</t>
    </rPh>
    <rPh sb="6" eb="7">
      <t>モト</t>
    </rPh>
    <rPh sb="14" eb="16">
      <t>シャジク</t>
    </rPh>
    <rPh sb="16" eb="18">
      <t>イチ</t>
    </rPh>
    <rPh sb="19" eb="21">
      <t>ケイサン</t>
    </rPh>
    <rPh sb="22" eb="23">
      <t>ツカ</t>
    </rPh>
    <rPh sb="34" eb="35">
      <t>シキ</t>
    </rPh>
    <rPh sb="36" eb="38">
      <t>ゼンゴ</t>
    </rPh>
    <rPh sb="39" eb="40">
      <t>ウケ</t>
    </rPh>
    <rPh sb="40" eb="41">
      <t>ダイ</t>
    </rPh>
    <rPh sb="41" eb="43">
      <t>カジュウ</t>
    </rPh>
    <rPh sb="51" eb="53">
      <t>イチ</t>
    </rPh>
    <rPh sb="54" eb="55">
      <t>モト</t>
    </rPh>
    <phoneticPr fontId="1"/>
  </si>
  <si>
    <t>台車のみの場合の先端荷重</t>
    <rPh sb="0" eb="2">
      <t>ダイシャ</t>
    </rPh>
    <rPh sb="5" eb="7">
      <t>バアイ</t>
    </rPh>
    <rPh sb="8" eb="10">
      <t>センタン</t>
    </rPh>
    <rPh sb="10" eb="12">
      <t>カジュウ</t>
    </rPh>
    <phoneticPr fontId="1"/>
  </si>
  <si>
    <t>Ａ～Ｑ列に情報を入力して材料の重量を計算します</t>
    <rPh sb="3" eb="4">
      <t>レツ</t>
    </rPh>
    <rPh sb="5" eb="7">
      <t>ジョウホウ</t>
    </rPh>
    <rPh sb="8" eb="10">
      <t>ニュウリョク</t>
    </rPh>
    <rPh sb="12" eb="14">
      <t>ザイリョウ</t>
    </rPh>
    <rPh sb="15" eb="17">
      <t>ジュウリョウ</t>
    </rPh>
    <rPh sb="18" eb="20">
      <t>ケイサン</t>
    </rPh>
    <phoneticPr fontId="1"/>
  </si>
  <si>
    <t>Ｔ～ＡＢ列に台車のＱ列の荷重を集約した部材別重量とその重量が作用する位置情報を入力します</t>
    <rPh sb="4" eb="5">
      <t>レツ</t>
    </rPh>
    <rPh sb="6" eb="8">
      <t>ダイシャ</t>
    </rPh>
    <rPh sb="10" eb="11">
      <t>レツ</t>
    </rPh>
    <rPh sb="12" eb="14">
      <t>カジュウ</t>
    </rPh>
    <rPh sb="15" eb="17">
      <t>シュウヤク</t>
    </rPh>
    <rPh sb="19" eb="21">
      <t>ブザイ</t>
    </rPh>
    <rPh sb="21" eb="22">
      <t>ベツ</t>
    </rPh>
    <rPh sb="22" eb="24">
      <t>ジュウリョウ</t>
    </rPh>
    <rPh sb="27" eb="29">
      <t>ジュウリョウ</t>
    </rPh>
    <rPh sb="30" eb="32">
      <t>サヨウ</t>
    </rPh>
    <rPh sb="34" eb="36">
      <t>イチ</t>
    </rPh>
    <rPh sb="36" eb="38">
      <t>ジョウホウ</t>
    </rPh>
    <rPh sb="39" eb="41">
      <t>ニュウリョク</t>
    </rPh>
    <phoneticPr fontId="1"/>
  </si>
  <si>
    <t>ＡＤ～ＡＨ列に船体の荷重と作用位置情報を入力します。</t>
    <rPh sb="5" eb="6">
      <t>レツ</t>
    </rPh>
    <rPh sb="7" eb="9">
      <t>センタイ</t>
    </rPh>
    <rPh sb="10" eb="12">
      <t>カジュウ</t>
    </rPh>
    <rPh sb="13" eb="15">
      <t>サヨウ</t>
    </rPh>
    <rPh sb="15" eb="17">
      <t>イチ</t>
    </rPh>
    <rPh sb="17" eb="19">
      <t>ジョウホウ</t>
    </rPh>
    <rPh sb="20" eb="22">
      <t>ニュウリョク</t>
    </rPh>
    <phoneticPr fontId="1"/>
  </si>
  <si>
    <t>Ｄ78～Ｇ97のセルに材料表と部材荷重の位置シートから情報を遷します。</t>
    <rPh sb="11" eb="13">
      <t>ザイリョウ</t>
    </rPh>
    <rPh sb="13" eb="14">
      <t>ヒョウ</t>
    </rPh>
    <rPh sb="15" eb="17">
      <t>ブザイ</t>
    </rPh>
    <rPh sb="17" eb="19">
      <t>カジュウ</t>
    </rPh>
    <rPh sb="20" eb="22">
      <t>イチ</t>
    </rPh>
    <rPh sb="27" eb="29">
      <t>ジョウホウ</t>
    </rPh>
    <rPh sb="30" eb="31">
      <t>ウツ</t>
    </rPh>
    <phoneticPr fontId="1"/>
  </si>
  <si>
    <t>Ｃ１００に計算結果が表示されます。</t>
    <rPh sb="5" eb="7">
      <t>ケイサン</t>
    </rPh>
    <rPh sb="7" eb="9">
      <t>ケッカ</t>
    </rPh>
    <rPh sb="10" eb="12">
      <t>ヒョウジ</t>
    </rPh>
    <phoneticPr fontId="1"/>
  </si>
  <si>
    <t>Ｇ１００にＣ１００に示されている数字の端数を切り捨てた数字を入力します。</t>
    <rPh sb="10" eb="11">
      <t>シメ</t>
    </rPh>
    <rPh sb="16" eb="18">
      <t>スウジ</t>
    </rPh>
    <rPh sb="19" eb="21">
      <t>ハスウ</t>
    </rPh>
    <rPh sb="22" eb="23">
      <t>キ</t>
    </rPh>
    <rPh sb="24" eb="25">
      <t>ス</t>
    </rPh>
    <rPh sb="27" eb="29">
      <t>スウジ</t>
    </rPh>
    <rPh sb="30" eb="32">
      <t>ニュウリョク</t>
    </rPh>
    <phoneticPr fontId="1"/>
  </si>
  <si>
    <t>Ｂ１０１の記述文の数字をＧ１００の値に変更します</t>
    <rPh sb="5" eb="7">
      <t>キジュツ</t>
    </rPh>
    <rPh sb="7" eb="8">
      <t>ブン</t>
    </rPh>
    <rPh sb="9" eb="11">
      <t>スウジ</t>
    </rPh>
    <rPh sb="17" eb="18">
      <t>アタイ</t>
    </rPh>
    <rPh sb="19" eb="21">
      <t>ヘンコウ</t>
    </rPh>
    <phoneticPr fontId="1"/>
  </si>
  <si>
    <t>Ｃ１０９のセルに車軸位置をＧ１００の値に合わせた時の先端部の荷重ｙが表示されます。　Yの値が-の時は下向きの力を表しています。　+の値が出たときは浮き上がるということです</t>
    <rPh sb="8" eb="10">
      <t>シャジク</t>
    </rPh>
    <rPh sb="10" eb="12">
      <t>イチ</t>
    </rPh>
    <rPh sb="18" eb="19">
      <t>アタイ</t>
    </rPh>
    <rPh sb="20" eb="21">
      <t>ア</t>
    </rPh>
    <rPh sb="24" eb="25">
      <t>トキ</t>
    </rPh>
    <rPh sb="26" eb="28">
      <t>センタン</t>
    </rPh>
    <rPh sb="28" eb="29">
      <t>ブ</t>
    </rPh>
    <rPh sb="30" eb="32">
      <t>カジュウ</t>
    </rPh>
    <rPh sb="34" eb="36">
      <t>ヒョウジ</t>
    </rPh>
    <rPh sb="44" eb="45">
      <t>アタイ</t>
    </rPh>
    <rPh sb="48" eb="49">
      <t>トキ</t>
    </rPh>
    <rPh sb="50" eb="52">
      <t>シタム</t>
    </rPh>
    <rPh sb="54" eb="55">
      <t>チカラ</t>
    </rPh>
    <rPh sb="56" eb="57">
      <t>アラワ</t>
    </rPh>
    <rPh sb="66" eb="67">
      <t>アタイ</t>
    </rPh>
    <rPh sb="68" eb="69">
      <t>デ</t>
    </rPh>
    <rPh sb="73" eb="74">
      <t>ウ</t>
    </rPh>
    <rPh sb="75" eb="76">
      <t>ア</t>
    </rPh>
    <phoneticPr fontId="1"/>
  </si>
  <si>
    <t>先端荷重が２０～３０ｋｇの位置を探します。</t>
    <rPh sb="0" eb="2">
      <t>センタン</t>
    </rPh>
    <rPh sb="2" eb="4">
      <t>カジュウ</t>
    </rPh>
    <rPh sb="13" eb="15">
      <t>イチ</t>
    </rPh>
    <rPh sb="16" eb="17">
      <t>サガ</t>
    </rPh>
    <phoneticPr fontId="1"/>
  </si>
  <si>
    <t>Ｇ１００の数値を５ｃｍラウンド刻みぐらいで変化させて記録します</t>
    <rPh sb="5" eb="7">
      <t>スウチ</t>
    </rPh>
    <rPh sb="15" eb="16">
      <t>キザ</t>
    </rPh>
    <rPh sb="21" eb="23">
      <t>ヘンカ</t>
    </rPh>
    <rPh sb="26" eb="28">
      <t>キロク</t>
    </rPh>
    <phoneticPr fontId="1"/>
  </si>
  <si>
    <t>私の場合、１．７ｍからはじめました。　Ｇ１００に1.7を入力するとＣ１０９にｙの値が表示されるのでＤ１１７にｙの値を打ち込みます。　Ｃ１１７に1.7の数字が表示されるはずです。</t>
    <rPh sb="0" eb="1">
      <t>ワタシ</t>
    </rPh>
    <rPh sb="2" eb="4">
      <t>バアイ</t>
    </rPh>
    <rPh sb="28" eb="30">
      <t>ニュウリョク</t>
    </rPh>
    <rPh sb="40" eb="41">
      <t>アタイ</t>
    </rPh>
    <rPh sb="42" eb="44">
      <t>ヒョウジ</t>
    </rPh>
    <rPh sb="56" eb="57">
      <t>アタイ</t>
    </rPh>
    <rPh sb="58" eb="59">
      <t>ウ</t>
    </rPh>
    <rPh sb="60" eb="61">
      <t>コ</t>
    </rPh>
    <rPh sb="75" eb="77">
      <t>スウジ</t>
    </rPh>
    <rPh sb="78" eb="80">
      <t>ヒョウジ</t>
    </rPh>
    <phoneticPr fontId="1"/>
  </si>
  <si>
    <t>次いでＧ１００に1.65と打ち込みます。　上記同様Ｃ１０９の値をＤ１１8打ち込み、Ｃ１１８に1.65と表示されたことを確認します。</t>
    <rPh sb="0" eb="1">
      <t>ツ</t>
    </rPh>
    <rPh sb="13" eb="14">
      <t>ウ</t>
    </rPh>
    <rPh sb="15" eb="16">
      <t>コ</t>
    </rPh>
    <rPh sb="21" eb="23">
      <t>ジョウキ</t>
    </rPh>
    <rPh sb="23" eb="25">
      <t>ドウヨウ</t>
    </rPh>
    <rPh sb="30" eb="31">
      <t>アタイ</t>
    </rPh>
    <rPh sb="36" eb="37">
      <t>ウ</t>
    </rPh>
    <rPh sb="38" eb="39">
      <t>コ</t>
    </rPh>
    <rPh sb="51" eb="53">
      <t>ヒョウジ</t>
    </rPh>
    <rPh sb="59" eb="61">
      <t>カクニン</t>
    </rPh>
    <phoneticPr fontId="1"/>
  </si>
  <si>
    <t>これを1.6、1.55、1.50と繰り返し、Ｃ１１５～Ｄ１２１の表を完成させます。</t>
    <rPh sb="17" eb="18">
      <t>ク</t>
    </rPh>
    <rPh sb="19" eb="20">
      <t>カエ</t>
    </rPh>
    <rPh sb="32" eb="33">
      <t>ヒョウ</t>
    </rPh>
    <rPh sb="34" eb="36">
      <t>カンセイ</t>
    </rPh>
    <phoneticPr fontId="1"/>
  </si>
  <si>
    <t>上記で作成した表の数値を評価して、車軸の中央値を決めます。　このとき注意するのは実際の船の上架時には後ろ寄りとなりますので、これを考慮して決定する必要があります</t>
    <rPh sb="0" eb="2">
      <t>ジョウキ</t>
    </rPh>
    <rPh sb="3" eb="5">
      <t>サクセイ</t>
    </rPh>
    <rPh sb="7" eb="8">
      <t>ヒョウ</t>
    </rPh>
    <rPh sb="9" eb="11">
      <t>スウチ</t>
    </rPh>
    <rPh sb="12" eb="14">
      <t>ヒョウカ</t>
    </rPh>
    <rPh sb="17" eb="19">
      <t>シャジク</t>
    </rPh>
    <rPh sb="20" eb="22">
      <t>チュウオウ</t>
    </rPh>
    <rPh sb="22" eb="23">
      <t>チ</t>
    </rPh>
    <rPh sb="24" eb="25">
      <t>キ</t>
    </rPh>
    <rPh sb="34" eb="36">
      <t>チュウイ</t>
    </rPh>
    <rPh sb="40" eb="42">
      <t>ジッサイ</t>
    </rPh>
    <rPh sb="43" eb="44">
      <t>フネ</t>
    </rPh>
    <rPh sb="45" eb="46">
      <t>ジョウ</t>
    </rPh>
    <rPh sb="46" eb="47">
      <t>カ</t>
    </rPh>
    <rPh sb="47" eb="48">
      <t>ジ</t>
    </rPh>
    <rPh sb="50" eb="51">
      <t>ウシ</t>
    </rPh>
    <rPh sb="52" eb="53">
      <t>ヨ</t>
    </rPh>
    <rPh sb="65" eb="67">
      <t>コウリョ</t>
    </rPh>
    <rPh sb="69" eb="71">
      <t>ケッテイ</t>
    </rPh>
    <rPh sb="73" eb="75">
      <t>ヒツヨウ</t>
    </rPh>
    <phoneticPr fontId="1"/>
  </si>
  <si>
    <t>本ケースの場合は、２０ｋｇ程度の位置は１．６５ｍなのですが、１．６ｍを採用しているのはそのためです。</t>
    <rPh sb="0" eb="1">
      <t>ホン</t>
    </rPh>
    <rPh sb="5" eb="7">
      <t>バアイ</t>
    </rPh>
    <rPh sb="13" eb="15">
      <t>テイド</t>
    </rPh>
    <rPh sb="16" eb="18">
      <t>イチ</t>
    </rPh>
    <rPh sb="35" eb="37">
      <t>サイヨウ</t>
    </rPh>
    <phoneticPr fontId="1"/>
  </si>
  <si>
    <t>材料表と部材荷重と位置シート</t>
    <rPh sb="0" eb="2">
      <t>ザイリョウ</t>
    </rPh>
    <rPh sb="2" eb="3">
      <t>ヒョウ</t>
    </rPh>
    <rPh sb="4" eb="6">
      <t>ブザイ</t>
    </rPh>
    <rPh sb="6" eb="8">
      <t>カジュウ</t>
    </rPh>
    <rPh sb="9" eb="11">
      <t>イチ</t>
    </rPh>
    <phoneticPr fontId="1"/>
  </si>
  <si>
    <t>車軸の位置算定シート</t>
    <rPh sb="0" eb="2">
      <t>シャジク</t>
    </rPh>
    <rPh sb="3" eb="5">
      <t>イチ</t>
    </rPh>
    <rPh sb="5" eb="7">
      <t>サンテイ</t>
    </rPh>
    <phoneticPr fontId="1"/>
  </si>
  <si>
    <t>①</t>
    <phoneticPr fontId="1"/>
  </si>
  <si>
    <t>②</t>
    <phoneticPr fontId="1"/>
  </si>
  <si>
    <t>③</t>
    <phoneticPr fontId="1"/>
  </si>
  <si>
    <t>①</t>
    <phoneticPr fontId="1"/>
  </si>
  <si>
    <t>②</t>
    <phoneticPr fontId="1"/>
  </si>
  <si>
    <t>③</t>
    <phoneticPr fontId="1"/>
  </si>
  <si>
    <t>④</t>
    <phoneticPr fontId="1"/>
  </si>
  <si>
    <t>⑤</t>
    <phoneticPr fontId="1"/>
  </si>
  <si>
    <t>⑥</t>
    <phoneticPr fontId="1"/>
  </si>
  <si>
    <t>⑦</t>
    <phoneticPr fontId="1"/>
  </si>
  <si>
    <t>⑧</t>
    <phoneticPr fontId="1"/>
  </si>
  <si>
    <t>⑥-1</t>
    <phoneticPr fontId="1"/>
  </si>
  <si>
    <t>⑥-2</t>
    <phoneticPr fontId="1"/>
  </si>
  <si>
    <t>⑥-3</t>
    <phoneticPr fontId="1"/>
  </si>
  <si>
    <t>⑥-4</t>
    <phoneticPr fontId="1"/>
  </si>
  <si>
    <t>台車の重心位置シート</t>
    <rPh sb="0" eb="2">
      <t>ダイシャ</t>
    </rPh>
    <rPh sb="3" eb="5">
      <t>ジュウシン</t>
    </rPh>
    <rPh sb="5" eb="7">
      <t>イチ</t>
    </rPh>
    <phoneticPr fontId="1"/>
  </si>
  <si>
    <t>①</t>
    <phoneticPr fontId="1"/>
  </si>
  <si>
    <t>前部受台荷重と後部受台荷重を0と入力します。</t>
    <rPh sb="0" eb="2">
      <t>ゼンブ</t>
    </rPh>
    <rPh sb="2" eb="3">
      <t>ウケ</t>
    </rPh>
    <rPh sb="3" eb="4">
      <t>ダイ</t>
    </rPh>
    <rPh sb="4" eb="6">
      <t>カジュウ</t>
    </rPh>
    <rPh sb="7" eb="9">
      <t>コウブ</t>
    </rPh>
    <rPh sb="9" eb="10">
      <t>ウケ</t>
    </rPh>
    <rPh sb="10" eb="11">
      <t>ダイ</t>
    </rPh>
    <rPh sb="11" eb="13">
      <t>カジュウ</t>
    </rPh>
    <rPh sb="16" eb="18">
      <t>ニュウリョク</t>
    </rPh>
    <phoneticPr fontId="1"/>
  </si>
  <si>
    <t>②</t>
    <phoneticPr fontId="1"/>
  </si>
  <si>
    <t>これから得られる情報を用いてＳＴＥＰ②の計算を行い、重心位置を求めます。</t>
    <rPh sb="4" eb="5">
      <t>エ</t>
    </rPh>
    <rPh sb="8" eb="10">
      <t>ジョウホウ</t>
    </rPh>
    <rPh sb="11" eb="12">
      <t>モチ</t>
    </rPh>
    <rPh sb="20" eb="22">
      <t>ケイサン</t>
    </rPh>
    <rPh sb="23" eb="24">
      <t>オコナ</t>
    </rPh>
    <rPh sb="26" eb="28">
      <t>ジュウシン</t>
    </rPh>
    <rPh sb="28" eb="30">
      <t>イチ</t>
    </rPh>
    <rPh sb="31" eb="32">
      <t>モト</t>
    </rPh>
    <phoneticPr fontId="1"/>
  </si>
  <si>
    <t>⑨</t>
    <phoneticPr fontId="1"/>
  </si>
  <si>
    <t>台車だけの時の先端荷重は、決定した車軸位置におけるｙを前部受台と後部受台の荷重を0として計算します。　</t>
    <rPh sb="0" eb="2">
      <t>ダイシャ</t>
    </rPh>
    <rPh sb="5" eb="6">
      <t>トキ</t>
    </rPh>
    <rPh sb="7" eb="9">
      <t>センタン</t>
    </rPh>
    <rPh sb="9" eb="11">
      <t>カジュウ</t>
    </rPh>
    <rPh sb="13" eb="15">
      <t>ケッテイ</t>
    </rPh>
    <rPh sb="17" eb="19">
      <t>シャジク</t>
    </rPh>
    <rPh sb="19" eb="21">
      <t>イチ</t>
    </rPh>
    <rPh sb="27" eb="29">
      <t>ゼンブ</t>
    </rPh>
    <rPh sb="29" eb="30">
      <t>ウケ</t>
    </rPh>
    <rPh sb="30" eb="31">
      <t>ダイ</t>
    </rPh>
    <rPh sb="32" eb="34">
      <t>コウブ</t>
    </rPh>
    <rPh sb="34" eb="35">
      <t>ウケ</t>
    </rPh>
    <rPh sb="35" eb="36">
      <t>ダイ</t>
    </rPh>
    <rPh sb="37" eb="39">
      <t>カジュウ</t>
    </rPh>
    <rPh sb="44" eb="46">
      <t>ケイサン</t>
    </rPh>
    <phoneticPr fontId="1"/>
  </si>
  <si>
    <t>車軸の位置などを見つけるための計算シートです。</t>
    <rPh sb="0" eb="2">
      <t>シャジク</t>
    </rPh>
    <rPh sb="3" eb="5">
      <t>イチ</t>
    </rPh>
    <rPh sb="8" eb="9">
      <t>ミ</t>
    </rPh>
    <rPh sb="15" eb="17">
      <t>ケイサン</t>
    </rPh>
    <phoneticPr fontId="1"/>
  </si>
  <si>
    <r>
      <rPr>
        <sz val="11"/>
        <color rgb="FFFF0000"/>
        <rFont val="ＭＳ Ｐゴシック"/>
        <family val="3"/>
        <charset val="128"/>
        <scheme val="minor"/>
      </rPr>
      <t>４５２</t>
    </r>
    <r>
      <rPr>
        <sz val="11"/>
        <color theme="1"/>
        <rFont val="ＭＳ Ｐゴシック"/>
        <family val="2"/>
        <charset val="128"/>
        <scheme val="minor"/>
      </rPr>
      <t>ｋｇ÷６ｍ＝</t>
    </r>
    <r>
      <rPr>
        <sz val="11"/>
        <color rgb="FFFF0000"/>
        <rFont val="ＭＳ Ｐゴシック"/>
        <family val="3"/>
        <charset val="128"/>
        <scheme val="minor"/>
      </rPr>
      <t>７５</t>
    </r>
    <r>
      <rPr>
        <sz val="11"/>
        <color theme="1"/>
        <rFont val="ＭＳ Ｐゴシック"/>
        <family val="2"/>
        <charset val="128"/>
        <scheme val="minor"/>
      </rPr>
      <t>ｋｇ／ｍ</t>
    </r>
    <phoneticPr fontId="1"/>
  </si>
  <si>
    <t>１０９ｋｇ</t>
    <phoneticPr fontId="1"/>
  </si>
  <si>
    <t>１０９ｋｇ</t>
    <phoneticPr fontId="1"/>
  </si>
  <si>
    <t>ＵＦ２０ⅡＤＸの場合</t>
    <rPh sb="8" eb="10">
      <t>バアイ</t>
    </rPh>
    <phoneticPr fontId="1"/>
  </si>
  <si>
    <t>船型がＵＦ２０ⅡＤＸの場合の車軸位置の検証</t>
    <rPh sb="0" eb="2">
      <t>センケイ</t>
    </rPh>
    <rPh sb="11" eb="13">
      <t>バアイ</t>
    </rPh>
    <rPh sb="14" eb="16">
      <t>シャジク</t>
    </rPh>
    <rPh sb="16" eb="18">
      <t>イチ</t>
    </rPh>
    <rPh sb="19" eb="21">
      <t>ケンショウ</t>
    </rPh>
    <phoneticPr fontId="1"/>
  </si>
  <si>
    <t>１６９ｌｇ</t>
    <phoneticPr fontId="1"/>
  </si>
  <si>
    <t>６４Ｋｇ</t>
    <phoneticPr fontId="1"/>
  </si>
  <si>
    <r>
      <t>因って車軸の位置は、後桁中心</t>
    </r>
    <r>
      <rPr>
        <b/>
        <sz val="11"/>
        <color rgb="FFFF0000"/>
        <rFont val="ＭＳ Ｐゴシック"/>
        <family val="3"/>
        <charset val="128"/>
        <scheme val="minor"/>
      </rPr>
      <t>から1.73mの位置より後ろ寄り</t>
    </r>
    <r>
      <rPr>
        <sz val="11"/>
        <color theme="1"/>
        <rFont val="ＭＳ Ｐゴシック"/>
        <family val="2"/>
        <charset val="128"/>
        <scheme val="minor"/>
      </rPr>
      <t>になる。（前を浮き上がらせないため）</t>
    </r>
    <rPh sb="0" eb="1">
      <t>ヨ</t>
    </rPh>
    <rPh sb="3" eb="5">
      <t>シャジク</t>
    </rPh>
    <rPh sb="6" eb="8">
      <t>イチ</t>
    </rPh>
    <rPh sb="10" eb="11">
      <t>ウシ</t>
    </rPh>
    <rPh sb="11" eb="12">
      <t>ケタ</t>
    </rPh>
    <rPh sb="12" eb="14">
      <t>チュウシン</t>
    </rPh>
    <rPh sb="22" eb="24">
      <t>イチ</t>
    </rPh>
    <rPh sb="26" eb="27">
      <t>ウシ</t>
    </rPh>
    <rPh sb="28" eb="29">
      <t>ヨ</t>
    </rPh>
    <rPh sb="35" eb="36">
      <t>マエ</t>
    </rPh>
    <rPh sb="37" eb="38">
      <t>ウ</t>
    </rPh>
    <rPh sb="39" eb="40">
      <t>ア</t>
    </rPh>
    <phoneticPr fontId="1"/>
  </si>
  <si>
    <t>ＵＦ２０ⅡＤＸ（船体重量４５２ｋｇ）でも、車軸位置はＵＦ２０（船体重量４２０ｋｇ）と１ｃｍしか変わらない。　後ろ桁中心から１．60ｍとし、５ｃｍ刻みで１０ｃｍまで前後に移動できる構造とする。</t>
    <rPh sb="8" eb="10">
      <t>センタイ</t>
    </rPh>
    <rPh sb="10" eb="12">
      <t>ジュウリョウ</t>
    </rPh>
    <rPh sb="21" eb="23">
      <t>シャジク</t>
    </rPh>
    <rPh sb="23" eb="25">
      <t>イチ</t>
    </rPh>
    <rPh sb="31" eb="33">
      <t>センタイ</t>
    </rPh>
    <rPh sb="33" eb="35">
      <t>ジュウリョウ</t>
    </rPh>
    <rPh sb="47" eb="48">
      <t>カ</t>
    </rPh>
    <rPh sb="54" eb="55">
      <t>ウシ</t>
    </rPh>
    <rPh sb="56" eb="57">
      <t>ケタ</t>
    </rPh>
    <rPh sb="57" eb="59">
      <t>チュウシン</t>
    </rPh>
    <rPh sb="72" eb="73">
      <t>キザ</t>
    </rPh>
    <rPh sb="81" eb="83">
      <t>ゼンゴ</t>
    </rPh>
    <rPh sb="84" eb="86">
      <t>イドウ</t>
    </rPh>
    <rPh sb="89" eb="91">
      <t>コウゾウ</t>
    </rPh>
    <phoneticPr fontId="1"/>
  </si>
  <si>
    <t>ＵＦ２０のケース</t>
    <phoneticPr fontId="1"/>
  </si>
  <si>
    <t>車軸位置の計算（ＵＦ２０のケース）</t>
    <rPh sb="0" eb="2">
      <t>シャジク</t>
    </rPh>
    <rPh sb="2" eb="4">
      <t>イチ</t>
    </rPh>
    <rPh sb="5" eb="7">
      <t>ケイサン</t>
    </rPh>
    <phoneticPr fontId="1"/>
  </si>
  <si>
    <t>ＵＦ２０のケース</t>
    <phoneticPr fontId="1"/>
  </si>
  <si>
    <t>ＵＦ２０の場合</t>
    <rPh sb="5" eb="7">
      <t>バアイ</t>
    </rPh>
    <phoneticPr fontId="1"/>
  </si>
  <si>
    <t>x</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</si>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</sst>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trike/>
      <sz val="10"/>
      <color theme="1"/>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trike/>
      <sz val="10"/>
      <color theme="1"/>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name val="ＭＳ Ｐゴシック"/>
      <family val="3"/>
      <charset val="128"/>
      <scheme val="minor"/>
    </font>
    <font>
      <b/>
      <sz val="11"/>
      <color rgb="FFFF0000"/>
      <name val="ＭＳ Ｐゴシック"/>
      <family val="2"/>
      <charset val="128"/>
      <scheme val="minor"/>
    </font>
    <font>
      <b/>
      <sz val="16"/>
      <color rgb="FFFF0000"/>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44">
    <xf numFmtId="0" fontId="0" fillId="0" borderId="0" xfId="0">
      <alignment vertical="center"/>
    </xf>
    <xf numFmtId="0" fontId="3" fillId="0" borderId="4" xfId="0" applyFont="1" applyBorder="1">
      <alignment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vertical="center"/>
    </xf>
    <xf numFmtId="0" fontId="0" fillId="0" borderId="4" xfId="0"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0" fillId="0" borderId="0" xfId="0" applyAlignment="1">
      <alignment horizontal="center" vertical="center"/>
    </xf>
    <xf numFmtId="0" fontId="0" fillId="0" borderId="1" xfId="0" applyBorder="1">
      <alignment vertical="center"/>
    </xf>
    <xf numFmtId="0" fontId="3" fillId="0" borderId="6" xfId="0" applyFont="1" applyBorder="1" applyAlignment="1">
      <alignment vertical="center" wrapText="1"/>
    </xf>
    <xf numFmtId="0" fontId="0" fillId="0" borderId="0" xfId="0" applyBorder="1">
      <alignment vertical="center"/>
    </xf>
    <xf numFmtId="0" fontId="0" fillId="0" borderId="4" xfId="0" applyFill="1" applyBorder="1" applyAlignment="1">
      <alignment horizontal="center" vertical="center"/>
    </xf>
    <xf numFmtId="0" fontId="8" fillId="0" borderId="0" xfId="0" applyFont="1">
      <alignment vertical="center"/>
    </xf>
    <xf numFmtId="0" fontId="7" fillId="0" borderId="0" xfId="0" applyFo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right" vertical="center"/>
    </xf>
    <xf numFmtId="0" fontId="0" fillId="0" borderId="0" xfId="0" quotePrefix="1" applyAlignment="1">
      <alignment horizontal="right" vertical="center"/>
    </xf>
    <xf numFmtId="0" fontId="0" fillId="0" borderId="4" xfId="0" applyBorder="1" applyAlignment="1">
      <alignment vertical="center"/>
    </xf>
    <xf numFmtId="0" fontId="8" fillId="0" borderId="0" xfId="0" applyFont="1" applyAlignment="1">
      <alignment horizontal="left" vertical="center"/>
    </xf>
    <xf numFmtId="0" fontId="9" fillId="0" borderId="0" xfId="0" applyFont="1" applyAlignment="1"/>
    <xf numFmtId="0" fontId="12" fillId="2" borderId="0" xfId="0" applyFont="1" applyFill="1">
      <alignment vertical="center"/>
    </xf>
    <xf numFmtId="0" fontId="0" fillId="2" borderId="5" xfId="0" applyFill="1" applyBorder="1">
      <alignment vertical="center"/>
    </xf>
    <xf numFmtId="0" fontId="0" fillId="2" borderId="7" xfId="0" applyFill="1" applyBorder="1">
      <alignment vertical="center"/>
    </xf>
    <xf numFmtId="0" fontId="0" fillId="2" borderId="4" xfId="0" applyFill="1" applyBorder="1">
      <alignment vertical="center"/>
    </xf>
    <xf numFmtId="0" fontId="0" fillId="0" borderId="7" xfId="0" applyFill="1" applyBorder="1">
      <alignment vertical="center"/>
    </xf>
    <xf numFmtId="0" fontId="12" fillId="0" borderId="0" xfId="0" applyFont="1">
      <alignment vertical="center"/>
    </xf>
    <xf numFmtId="0" fontId="2" fillId="0" borderId="0" xfId="0" applyFont="1">
      <alignment vertical="center"/>
    </xf>
    <xf numFmtId="0" fontId="0" fillId="0" borderId="0" xfId="0" applyFont="1">
      <alignment vertical="center"/>
    </xf>
    <xf numFmtId="0" fontId="9" fillId="0" borderId="0" xfId="0" applyFont="1" applyAlignment="1">
      <alignmen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0" fontId="5" fillId="0" borderId="4" xfId="0" applyFont="1" applyBorder="1" applyAlignment="1">
      <alignment horizontal="right" vertical="center" wrapText="1"/>
    </xf>
    <xf numFmtId="0" fontId="18" fillId="0" borderId="4" xfId="0" applyFont="1" applyBorder="1" applyAlignment="1">
      <alignment horizontal="center" vertical="center"/>
    </xf>
    <xf numFmtId="0" fontId="14" fillId="0" borderId="4" xfId="0" applyFont="1" applyBorder="1">
      <alignment vertical="center"/>
    </xf>
    <xf numFmtId="0" fontId="3" fillId="0" borderId="4" xfId="0" applyFont="1" applyBorder="1" applyAlignment="1">
      <alignment horizontal="center" vertical="center"/>
    </xf>
    <xf numFmtId="0" fontId="16" fillId="0" borderId="4" xfId="0" applyFont="1" applyBorder="1" applyAlignment="1">
      <alignment horizontal="center" vertical="center"/>
    </xf>
    <xf numFmtId="0" fontId="3" fillId="0" borderId="12" xfId="0" applyFont="1" applyBorder="1" applyAlignment="1">
      <alignment horizontal="center" vertical="center"/>
    </xf>
    <xf numFmtId="0" fontId="5" fillId="0" borderId="0" xfId="0" applyFont="1" applyBorder="1" applyAlignment="1">
      <alignment horizontal="right" vertical="center" wrapText="1"/>
    </xf>
    <xf numFmtId="0" fontId="5" fillId="0" borderId="14" xfId="0" applyFont="1" applyBorder="1" applyAlignment="1">
      <alignment horizontal="right" vertical="center" wrapText="1"/>
    </xf>
    <xf numFmtId="0" fontId="0" fillId="0" borderId="14" xfId="0"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16"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4" xfId="0" applyBorder="1" applyAlignment="1">
      <alignment horizontal="center" vertical="center"/>
    </xf>
    <xf numFmtId="0" fontId="16" fillId="0" borderId="4" xfId="0" applyFont="1" applyBorder="1" applyAlignment="1">
      <alignment vertical="center" wrapText="1"/>
    </xf>
    <xf numFmtId="0" fontId="3" fillId="0" borderId="4" xfId="0" applyFont="1" applyBorder="1" applyAlignment="1">
      <alignment horizontal="center" vertical="center"/>
    </xf>
    <xf numFmtId="0" fontId="0" fillId="2" borderId="4" xfId="0" applyFill="1" applyBorder="1" applyAlignment="1">
      <alignment vertical="center"/>
    </xf>
    <xf numFmtId="0" fontId="0" fillId="0" borderId="4" xfId="0" applyBorder="1" applyAlignment="1">
      <alignment vertical="center" wrapText="1"/>
    </xf>
    <xf numFmtId="0" fontId="2" fillId="0" borderId="4" xfId="0" applyFont="1" applyBorder="1">
      <alignment vertical="center"/>
    </xf>
    <xf numFmtId="0" fontId="0" fillId="3" borderId="0" xfId="0" applyFill="1">
      <alignment vertical="center"/>
    </xf>
    <xf numFmtId="0" fontId="0" fillId="3" borderId="0" xfId="0" applyFill="1" applyAlignment="1">
      <alignment horizontal="center" vertical="center"/>
    </xf>
    <xf numFmtId="0" fontId="0" fillId="3" borderId="0" xfId="0" applyFill="1" applyBorder="1" applyAlignment="1">
      <alignment vertical="center"/>
    </xf>
    <xf numFmtId="0" fontId="13" fillId="0" borderId="0" xfId="0" applyFont="1">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4" xfId="0" applyFont="1" applyBorder="1" applyAlignment="1">
      <alignment horizontal="center" vertical="center"/>
    </xf>
    <xf numFmtId="0" fontId="16" fillId="0" borderId="4" xfId="0" applyFont="1" applyBorder="1" applyAlignment="1">
      <alignment horizontal="center" vertical="center"/>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right" vertical="center"/>
    </xf>
    <xf numFmtId="0" fontId="14" fillId="0" borderId="0" xfId="0" applyFont="1">
      <alignment vertical="center"/>
    </xf>
    <xf numFmtId="0" fontId="0" fillId="0" borderId="1" xfId="0" applyBorder="1" applyAlignment="1">
      <alignment horizontal="left" vertical="center"/>
    </xf>
    <xf numFmtId="0" fontId="0" fillId="0" borderId="3" xfId="0" applyBorder="1" applyAlignment="1">
      <alignment horizontal="left" vertical="center"/>
    </xf>
    <xf numFmtId="0" fontId="10" fillId="0" borderId="4" xfId="0" applyFont="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right" vertical="center"/>
    </xf>
    <xf numFmtId="0" fontId="8" fillId="2" borderId="4" xfId="0" applyFont="1" applyFill="1" applyBorder="1" applyAlignment="1">
      <alignment horizontal="center" vertical="center"/>
    </xf>
    <xf numFmtId="0" fontId="0" fillId="0" borderId="0" xfId="0"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2" xfId="0" applyFill="1" applyBorder="1">
      <alignment vertical="center"/>
    </xf>
    <xf numFmtId="0" fontId="0" fillId="0" borderId="12" xfId="0" applyFill="1" applyBorder="1">
      <alignment vertical="center"/>
    </xf>
    <xf numFmtId="0" fontId="0" fillId="0" borderId="13" xfId="0" applyBorder="1">
      <alignment vertical="center"/>
    </xf>
    <xf numFmtId="0" fontId="0" fillId="0" borderId="15" xfId="0" applyBorder="1">
      <alignmen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0" xfId="0" applyAlignment="1">
      <alignment horizontal="left" vertical="center"/>
    </xf>
    <xf numFmtId="0" fontId="10" fillId="0" borderId="4"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0" fillId="2" borderId="4" xfId="0" applyFill="1" applyBorder="1" applyAlignment="1">
      <alignment horizontal="center" vertical="center"/>
    </xf>
    <xf numFmtId="0" fontId="8" fillId="0" borderId="0" xfId="0" applyFont="1" applyAlignment="1">
      <alignment horizontal="left" vertical="center"/>
    </xf>
    <xf numFmtId="0" fontId="5" fillId="0" borderId="0" xfId="0" applyFont="1">
      <alignment vertical="center"/>
    </xf>
    <xf numFmtId="0" fontId="0" fillId="0" borderId="12"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right"/>
    </xf>
    <xf numFmtId="0" fontId="3" fillId="0" borderId="0" xfId="0" applyFont="1" applyAlignment="1">
      <alignment horizontal="right"/>
    </xf>
    <xf numFmtId="0" fontId="0" fillId="0" borderId="0" xfId="0" applyBorder="1" applyAlignment="1">
      <alignment horizontal="center" vertical="center"/>
    </xf>
    <xf numFmtId="0" fontId="0" fillId="0" borderId="0" xfId="0" applyAlignment="1">
      <alignment horizontal="left" vertical="center"/>
    </xf>
    <xf numFmtId="0" fontId="9"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4" fillId="0" borderId="0" xfId="0" applyFont="1" applyAlignment="1">
      <alignment horizontal="center" vertical="center"/>
    </xf>
    <xf numFmtId="0" fontId="8" fillId="0" borderId="4" xfId="0" applyFont="1" applyBorder="1" applyAlignment="1">
      <alignment horizontal="left"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12" fillId="0" borderId="0" xfId="0" applyFont="1" applyAlignment="1">
      <alignment horizontal="right" vertical="center"/>
    </xf>
    <xf numFmtId="0" fontId="6" fillId="0" borderId="0" xfId="0" applyFont="1" applyAlignment="1">
      <alignment horizontal="right" vertical="center"/>
    </xf>
    <xf numFmtId="0" fontId="12" fillId="0" borderId="0" xfId="0" applyFont="1" applyAlignment="1">
      <alignment horizontal="right"/>
    </xf>
    <xf numFmtId="0" fontId="0" fillId="0" borderId="2"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7" fillId="0" borderId="13" xfId="0" applyFont="1" applyBorder="1" applyAlignment="1">
      <alignment horizontal="center" vertical="center"/>
    </xf>
    <xf numFmtId="0" fontId="6"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4"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Alignment="1">
      <alignment horizontal="left" vertical="center"/>
    </xf>
    <xf numFmtId="0" fontId="14" fillId="0" borderId="0" xfId="0" applyFont="1" applyAlignment="1">
      <alignment horizontal="left" vertical="center"/>
    </xf>
    <xf numFmtId="0" fontId="25" fillId="0" borderId="0" xfId="0" applyFont="1" applyAlignment="1">
      <alignment horizontal="left" vertical="center"/>
    </xf>
    <xf numFmtId="0" fontId="0" fillId="0" borderId="12" xfId="0" applyBorder="1" applyAlignment="1">
      <alignment horizontal="right" vertical="center"/>
    </xf>
    <xf numFmtId="0" fontId="0" fillId="0" borderId="8" xfId="0" applyBorder="1" applyAlignment="1">
      <alignment horizontal="center" vertical="center"/>
    </xf>
    <xf numFmtId="0" fontId="0" fillId="0" borderId="12" xfId="0"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0" fillId="0" borderId="4" xfId="0" applyBorder="1" applyAlignment="1">
      <alignment horizontal="left" vertical="center"/>
    </xf>
    <xf numFmtId="0" fontId="4" fillId="0" borderId="4" xfId="0" applyFont="1" applyBorder="1" applyAlignment="1">
      <alignment horizontal="left" vertical="center"/>
    </xf>
    <xf numFmtId="0" fontId="20" fillId="0" borderId="0" xfId="0" applyFont="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7" fillId="0" borderId="4" xfId="0" applyFont="1" applyFill="1" applyBorder="1" applyAlignment="1">
      <alignment horizontal="center" vertical="center"/>
    </xf>
    <xf numFmtId="0" fontId="2" fillId="0" borderId="4" xfId="0" applyFont="1" applyBorder="1" applyAlignment="1">
      <alignment horizontal="left" vertical="center"/>
    </xf>
    <xf numFmtId="0" fontId="0" fillId="0" borderId="4" xfId="0" applyBorder="1" applyAlignment="1">
      <alignment horizontal="right" vertical="center"/>
    </xf>
    <xf numFmtId="0" fontId="6" fillId="0" borderId="4"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left" vertical="center"/>
    </xf>
    <xf numFmtId="0" fontId="9"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19" fillId="0" borderId="1" xfId="0" applyFont="1" applyBorder="1" applyAlignment="1">
      <alignment horizontal="left" vertical="center" wrapText="1"/>
    </xf>
    <xf numFmtId="0" fontId="19" fillId="0" borderId="3"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4" fillId="0" borderId="2"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6" fillId="0" borderId="1" xfId="0" applyFont="1" applyBorder="1" applyAlignment="1">
      <alignment horizontal="left" vertical="center" wrapText="1"/>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6" fillId="0" borderId="3" xfId="0"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6"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00"/>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jp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47</xdr:row>
      <xdr:rowOff>38100</xdr:rowOff>
    </xdr:from>
    <xdr:to>
      <xdr:col>18</xdr:col>
      <xdr:colOff>558511</xdr:colOff>
      <xdr:row>48</xdr:row>
      <xdr:rowOff>0</xdr:rowOff>
    </xdr:to>
    <xdr:cxnSp macro="">
      <xdr:nvCxnSpPr>
        <xdr:cNvPr id="33" name="直線コネクタ 32"/>
        <xdr:cNvCxnSpPr/>
      </xdr:nvCxnSpPr>
      <xdr:spPr>
        <a:xfrm>
          <a:off x="9525" y="6905625"/>
          <a:ext cx="10378786" cy="190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485775</xdr:colOff>
      <xdr:row>45</xdr:row>
      <xdr:rowOff>47607</xdr:rowOff>
    </xdr:from>
    <xdr:to>
      <xdr:col>17</xdr:col>
      <xdr:colOff>0</xdr:colOff>
      <xdr:row>49</xdr:row>
      <xdr:rowOff>28574</xdr:rowOff>
    </xdr:to>
    <xdr:grpSp>
      <xdr:nvGrpSpPr>
        <xdr:cNvPr id="30" name="グループ化 29"/>
        <xdr:cNvGrpSpPr/>
      </xdr:nvGrpSpPr>
      <xdr:grpSpPr>
        <a:xfrm>
          <a:off x="5381625" y="7000857"/>
          <a:ext cx="4162425" cy="209567"/>
          <a:chOff x="6505575" y="6797108"/>
          <a:chExt cx="3971925" cy="107158"/>
        </a:xfrm>
      </xdr:grpSpPr>
      <xdr:sp macro="" textlink="">
        <xdr:nvSpPr>
          <xdr:cNvPr id="45" name="正方形/長方形 44"/>
          <xdr:cNvSpPr/>
        </xdr:nvSpPr>
        <xdr:spPr>
          <a:xfrm>
            <a:off x="6505575" y="6797108"/>
            <a:ext cx="3971925" cy="51367"/>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6" name="正方形/長方形 45"/>
          <xdr:cNvSpPr/>
        </xdr:nvSpPr>
        <xdr:spPr>
          <a:xfrm>
            <a:off x="6505575" y="6858000"/>
            <a:ext cx="3971925" cy="46266"/>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295276</xdr:colOff>
      <xdr:row>46</xdr:row>
      <xdr:rowOff>27131</xdr:rowOff>
    </xdr:from>
    <xdr:to>
      <xdr:col>14</xdr:col>
      <xdr:colOff>571500</xdr:colOff>
      <xdr:row>49</xdr:row>
      <xdr:rowOff>20493</xdr:rowOff>
    </xdr:to>
    <xdr:sp macro="" textlink="">
      <xdr:nvSpPr>
        <xdr:cNvPr id="106" name="正方形/長方形 105"/>
        <xdr:cNvSpPr/>
      </xdr:nvSpPr>
      <xdr:spPr>
        <a:xfrm>
          <a:off x="7219951" y="6837506"/>
          <a:ext cx="857249" cy="16481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457200</xdr:colOff>
      <xdr:row>36</xdr:row>
      <xdr:rowOff>133350</xdr:rowOff>
    </xdr:from>
    <xdr:to>
      <xdr:col>9</xdr:col>
      <xdr:colOff>466726</xdr:colOff>
      <xdr:row>39</xdr:row>
      <xdr:rowOff>19050</xdr:rowOff>
    </xdr:to>
    <xdr:sp macro="" textlink="">
      <xdr:nvSpPr>
        <xdr:cNvPr id="28" name="正方形/長方形 27"/>
        <xdr:cNvSpPr/>
      </xdr:nvSpPr>
      <xdr:spPr>
        <a:xfrm>
          <a:off x="1819275" y="6257925"/>
          <a:ext cx="3495676" cy="171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55</xdr:row>
      <xdr:rowOff>19050</xdr:rowOff>
    </xdr:from>
    <xdr:to>
      <xdr:col>19</xdr:col>
      <xdr:colOff>571500</xdr:colOff>
      <xdr:row>55</xdr:row>
      <xdr:rowOff>19050</xdr:rowOff>
    </xdr:to>
    <xdr:cxnSp macro="">
      <xdr:nvCxnSpPr>
        <xdr:cNvPr id="37" name="直線コネクタ 36"/>
        <xdr:cNvCxnSpPr/>
      </xdr:nvCxnSpPr>
      <xdr:spPr>
        <a:xfrm>
          <a:off x="857250" y="7343775"/>
          <a:ext cx="10372725" cy="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247649</xdr:colOff>
      <xdr:row>2</xdr:row>
      <xdr:rowOff>38099</xdr:rowOff>
    </xdr:from>
    <xdr:to>
      <xdr:col>14</xdr:col>
      <xdr:colOff>161924</xdr:colOff>
      <xdr:row>28</xdr:row>
      <xdr:rowOff>94046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4" y="314324"/>
          <a:ext cx="7134225" cy="4513647"/>
        </a:xfrm>
        <a:prstGeom prst="rect">
          <a:avLst/>
        </a:prstGeom>
      </xdr:spPr>
    </xdr:pic>
    <xdr:clientData/>
  </xdr:twoCellAnchor>
  <xdr:twoCellAnchor>
    <xdr:from>
      <xdr:col>3</xdr:col>
      <xdr:colOff>495300</xdr:colOff>
      <xdr:row>1</xdr:row>
      <xdr:rowOff>38101</xdr:rowOff>
    </xdr:from>
    <xdr:to>
      <xdr:col>4</xdr:col>
      <xdr:colOff>95250</xdr:colOff>
      <xdr:row>1</xdr:row>
      <xdr:rowOff>238125</xdr:rowOff>
    </xdr:to>
    <xdr:sp macro="" textlink="">
      <xdr:nvSpPr>
        <xdr:cNvPr id="3" name="テキスト ボックス 2"/>
        <xdr:cNvSpPr txBox="1"/>
      </xdr:nvSpPr>
      <xdr:spPr>
        <a:xfrm>
          <a:off x="1657350" y="38101"/>
          <a:ext cx="18097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a:t>
          </a:r>
          <a:endParaRPr kumimoji="1" lang="ja-JP" altLang="en-US" sz="1100"/>
        </a:p>
      </xdr:txBody>
    </xdr:sp>
    <xdr:clientData/>
  </xdr:twoCellAnchor>
  <xdr:twoCellAnchor>
    <xdr:from>
      <xdr:col>5</xdr:col>
      <xdr:colOff>504825</xdr:colOff>
      <xdr:row>1</xdr:row>
      <xdr:rowOff>66675</xdr:rowOff>
    </xdr:from>
    <xdr:to>
      <xdr:col>6</xdr:col>
      <xdr:colOff>95250</xdr:colOff>
      <xdr:row>1</xdr:row>
      <xdr:rowOff>228600</xdr:rowOff>
    </xdr:to>
    <xdr:sp macro="" textlink="">
      <xdr:nvSpPr>
        <xdr:cNvPr id="4" name="テキスト ボックス 3"/>
        <xdr:cNvSpPr txBox="1"/>
      </xdr:nvSpPr>
      <xdr:spPr>
        <a:xfrm>
          <a:off x="2828925" y="66675"/>
          <a:ext cx="171450"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a:t>
          </a:r>
          <a:endParaRPr kumimoji="1" lang="ja-JP" altLang="en-US" sz="1100"/>
        </a:p>
      </xdr:txBody>
    </xdr:sp>
    <xdr:clientData/>
  </xdr:twoCellAnchor>
  <xdr:twoCellAnchor>
    <xdr:from>
      <xdr:col>7</xdr:col>
      <xdr:colOff>495300</xdr:colOff>
      <xdr:row>1</xdr:row>
      <xdr:rowOff>66675</xdr:rowOff>
    </xdr:from>
    <xdr:to>
      <xdr:col>8</xdr:col>
      <xdr:colOff>85725</xdr:colOff>
      <xdr:row>1</xdr:row>
      <xdr:rowOff>238125</xdr:rowOff>
    </xdr:to>
    <xdr:sp macro="" textlink="">
      <xdr:nvSpPr>
        <xdr:cNvPr id="5" name="テキスト ボックス 4"/>
        <xdr:cNvSpPr txBox="1"/>
      </xdr:nvSpPr>
      <xdr:spPr>
        <a:xfrm>
          <a:off x="3981450" y="66675"/>
          <a:ext cx="17145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a:t>
          </a:r>
          <a:endParaRPr kumimoji="1" lang="ja-JP" altLang="en-US" sz="1100"/>
        </a:p>
      </xdr:txBody>
    </xdr:sp>
    <xdr:clientData/>
  </xdr:twoCellAnchor>
  <xdr:twoCellAnchor>
    <xdr:from>
      <xdr:col>9</xdr:col>
      <xdr:colOff>485775</xdr:colOff>
      <xdr:row>1</xdr:row>
      <xdr:rowOff>57150</xdr:rowOff>
    </xdr:from>
    <xdr:to>
      <xdr:col>10</xdr:col>
      <xdr:colOff>95250</xdr:colOff>
      <xdr:row>1</xdr:row>
      <xdr:rowOff>238125</xdr:rowOff>
    </xdr:to>
    <xdr:sp macro="" textlink="">
      <xdr:nvSpPr>
        <xdr:cNvPr id="6" name="テキスト ボックス 5"/>
        <xdr:cNvSpPr txBox="1"/>
      </xdr:nvSpPr>
      <xdr:spPr>
        <a:xfrm>
          <a:off x="5133975" y="57150"/>
          <a:ext cx="19050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a:t>
          </a:r>
          <a:endParaRPr kumimoji="1" lang="ja-JP" altLang="en-US" sz="1100"/>
        </a:p>
      </xdr:txBody>
    </xdr:sp>
    <xdr:clientData/>
  </xdr:twoCellAnchor>
  <xdr:twoCellAnchor>
    <xdr:from>
      <xdr:col>11</xdr:col>
      <xdr:colOff>495300</xdr:colOff>
      <xdr:row>1</xdr:row>
      <xdr:rowOff>47625</xdr:rowOff>
    </xdr:from>
    <xdr:to>
      <xdr:col>12</xdr:col>
      <xdr:colOff>85725</xdr:colOff>
      <xdr:row>1</xdr:row>
      <xdr:rowOff>228600</xdr:rowOff>
    </xdr:to>
    <xdr:sp macro="" textlink="">
      <xdr:nvSpPr>
        <xdr:cNvPr id="7" name="テキスト ボックス 6"/>
        <xdr:cNvSpPr txBox="1"/>
      </xdr:nvSpPr>
      <xdr:spPr>
        <a:xfrm>
          <a:off x="6305550" y="47625"/>
          <a:ext cx="17145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a:t>
          </a:r>
          <a:endParaRPr kumimoji="1" lang="ja-JP" altLang="en-US" sz="1100"/>
        </a:p>
      </xdr:txBody>
    </xdr:sp>
    <xdr:clientData/>
  </xdr:twoCellAnchor>
  <xdr:twoCellAnchor>
    <xdr:from>
      <xdr:col>13</xdr:col>
      <xdr:colOff>504825</xdr:colOff>
      <xdr:row>1</xdr:row>
      <xdr:rowOff>38100</xdr:rowOff>
    </xdr:from>
    <xdr:to>
      <xdr:col>14</xdr:col>
      <xdr:colOff>85725</xdr:colOff>
      <xdr:row>1</xdr:row>
      <xdr:rowOff>209550</xdr:rowOff>
    </xdr:to>
    <xdr:sp macro="" textlink="">
      <xdr:nvSpPr>
        <xdr:cNvPr id="8" name="テキスト ボックス 7"/>
        <xdr:cNvSpPr txBox="1"/>
      </xdr:nvSpPr>
      <xdr:spPr>
        <a:xfrm>
          <a:off x="7477125" y="38100"/>
          <a:ext cx="161925"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a:t>
          </a:r>
          <a:endParaRPr kumimoji="1" lang="ja-JP" altLang="en-US" sz="1100"/>
        </a:p>
      </xdr:txBody>
    </xdr:sp>
    <xdr:clientData/>
  </xdr:twoCellAnchor>
  <xdr:twoCellAnchor>
    <xdr:from>
      <xdr:col>15</xdr:col>
      <xdr:colOff>514350</xdr:colOff>
      <xdr:row>1</xdr:row>
      <xdr:rowOff>85725</xdr:rowOff>
    </xdr:from>
    <xdr:to>
      <xdr:col>16</xdr:col>
      <xdr:colOff>76200</xdr:colOff>
      <xdr:row>1</xdr:row>
      <xdr:rowOff>228600</xdr:rowOff>
    </xdr:to>
    <xdr:sp macro="" textlink="">
      <xdr:nvSpPr>
        <xdr:cNvPr id="9" name="テキスト ボックス 8"/>
        <xdr:cNvSpPr txBox="1"/>
      </xdr:nvSpPr>
      <xdr:spPr>
        <a:xfrm>
          <a:off x="8648700" y="85725"/>
          <a:ext cx="142875"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a:t>
          </a:r>
          <a:endParaRPr kumimoji="1" lang="ja-JP" altLang="en-US" sz="1100"/>
        </a:p>
      </xdr:txBody>
    </xdr:sp>
    <xdr:clientData/>
  </xdr:twoCellAnchor>
  <xdr:twoCellAnchor>
    <xdr:from>
      <xdr:col>17</xdr:col>
      <xdr:colOff>504825</xdr:colOff>
      <xdr:row>1</xdr:row>
      <xdr:rowOff>57150</xdr:rowOff>
    </xdr:from>
    <xdr:to>
      <xdr:col>18</xdr:col>
      <xdr:colOff>104775</xdr:colOff>
      <xdr:row>1</xdr:row>
      <xdr:rowOff>228600</xdr:rowOff>
    </xdr:to>
    <xdr:sp macro="" textlink="">
      <xdr:nvSpPr>
        <xdr:cNvPr id="10" name="テキスト ボックス 9"/>
        <xdr:cNvSpPr txBox="1"/>
      </xdr:nvSpPr>
      <xdr:spPr>
        <a:xfrm>
          <a:off x="9801225" y="57150"/>
          <a:ext cx="180975"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endParaRPr kumimoji="1" lang="ja-JP" altLang="en-US" sz="1100"/>
        </a:p>
      </xdr:txBody>
    </xdr:sp>
    <xdr:clientData/>
  </xdr:twoCellAnchor>
  <xdr:twoCellAnchor>
    <xdr:from>
      <xdr:col>0</xdr:col>
      <xdr:colOff>495300</xdr:colOff>
      <xdr:row>1</xdr:row>
      <xdr:rowOff>38100</xdr:rowOff>
    </xdr:from>
    <xdr:to>
      <xdr:col>2</xdr:col>
      <xdr:colOff>85725</xdr:colOff>
      <xdr:row>1</xdr:row>
      <xdr:rowOff>200025</xdr:rowOff>
    </xdr:to>
    <xdr:sp macro="" textlink="">
      <xdr:nvSpPr>
        <xdr:cNvPr id="11" name="テキスト ボックス 10"/>
        <xdr:cNvSpPr txBox="1"/>
      </xdr:nvSpPr>
      <xdr:spPr>
        <a:xfrm>
          <a:off x="495300" y="38100"/>
          <a:ext cx="171450"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a:t>
          </a:r>
          <a:endParaRPr kumimoji="1" lang="ja-JP" altLang="en-US" sz="1100"/>
        </a:p>
      </xdr:txBody>
    </xdr:sp>
    <xdr:clientData/>
  </xdr:twoCellAnchor>
  <xdr:twoCellAnchor>
    <xdr:from>
      <xdr:col>2</xdr:col>
      <xdr:colOff>0</xdr:colOff>
      <xdr:row>1</xdr:row>
      <xdr:rowOff>257175</xdr:rowOff>
    </xdr:from>
    <xdr:to>
      <xdr:col>2</xdr:col>
      <xdr:colOff>0</xdr:colOff>
      <xdr:row>30</xdr:row>
      <xdr:rowOff>95250</xdr:rowOff>
    </xdr:to>
    <xdr:cxnSp macro="">
      <xdr:nvCxnSpPr>
        <xdr:cNvPr id="13" name="直線コネクタ 12"/>
        <xdr:cNvCxnSpPr/>
      </xdr:nvCxnSpPr>
      <xdr:spPr>
        <a:xfrm>
          <a:off x="581025" y="257175"/>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xdr:row>
      <xdr:rowOff>266700</xdr:rowOff>
    </xdr:from>
    <xdr:to>
      <xdr:col>4</xdr:col>
      <xdr:colOff>9525</xdr:colOff>
      <xdr:row>30</xdr:row>
      <xdr:rowOff>104775</xdr:rowOff>
    </xdr:to>
    <xdr:cxnSp macro="">
      <xdr:nvCxnSpPr>
        <xdr:cNvPr id="14" name="直線コネクタ 13"/>
        <xdr:cNvCxnSpPr/>
      </xdr:nvCxnSpPr>
      <xdr:spPr>
        <a:xfrm>
          <a:off x="1952625" y="266700"/>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266700</xdr:rowOff>
    </xdr:from>
    <xdr:to>
      <xdr:col>6</xdr:col>
      <xdr:colOff>0</xdr:colOff>
      <xdr:row>30</xdr:row>
      <xdr:rowOff>104775</xdr:rowOff>
    </xdr:to>
    <xdr:cxnSp macro="">
      <xdr:nvCxnSpPr>
        <xdr:cNvPr id="15" name="直線コネクタ 14"/>
        <xdr:cNvCxnSpPr/>
      </xdr:nvCxnSpPr>
      <xdr:spPr>
        <a:xfrm>
          <a:off x="2905125" y="266700"/>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0</xdr:rowOff>
    </xdr:from>
    <xdr:to>
      <xdr:col>10</xdr:col>
      <xdr:colOff>0</xdr:colOff>
      <xdr:row>30</xdr:row>
      <xdr:rowOff>114300</xdr:rowOff>
    </xdr:to>
    <xdr:cxnSp macro="">
      <xdr:nvCxnSpPr>
        <xdr:cNvPr id="16" name="直線コネクタ 15"/>
        <xdr:cNvCxnSpPr/>
      </xdr:nvCxnSpPr>
      <xdr:spPr>
        <a:xfrm>
          <a:off x="5229225" y="276225"/>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9525</xdr:rowOff>
    </xdr:from>
    <xdr:to>
      <xdr:col>8</xdr:col>
      <xdr:colOff>0</xdr:colOff>
      <xdr:row>30</xdr:row>
      <xdr:rowOff>123825</xdr:rowOff>
    </xdr:to>
    <xdr:cxnSp macro="">
      <xdr:nvCxnSpPr>
        <xdr:cNvPr id="17" name="直線コネクタ 16"/>
        <xdr:cNvCxnSpPr/>
      </xdr:nvCxnSpPr>
      <xdr:spPr>
        <a:xfrm>
          <a:off x="4067175" y="285750"/>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xdr:row>
      <xdr:rowOff>266700</xdr:rowOff>
    </xdr:from>
    <xdr:to>
      <xdr:col>12</xdr:col>
      <xdr:colOff>0</xdr:colOff>
      <xdr:row>30</xdr:row>
      <xdr:rowOff>104775</xdr:rowOff>
    </xdr:to>
    <xdr:cxnSp macro="">
      <xdr:nvCxnSpPr>
        <xdr:cNvPr id="18" name="直線コネクタ 17"/>
        <xdr:cNvCxnSpPr/>
      </xdr:nvCxnSpPr>
      <xdr:spPr>
        <a:xfrm>
          <a:off x="6391275" y="266700"/>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0</xdr:rowOff>
    </xdr:from>
    <xdr:to>
      <xdr:col>14</xdr:col>
      <xdr:colOff>0</xdr:colOff>
      <xdr:row>30</xdr:row>
      <xdr:rowOff>114300</xdr:rowOff>
    </xdr:to>
    <xdr:cxnSp macro="">
      <xdr:nvCxnSpPr>
        <xdr:cNvPr id="19" name="直線コネクタ 18"/>
        <xdr:cNvCxnSpPr/>
      </xdr:nvCxnSpPr>
      <xdr:spPr>
        <a:xfrm>
          <a:off x="7553325" y="276225"/>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xdr:row>
      <xdr:rowOff>266700</xdr:rowOff>
    </xdr:from>
    <xdr:to>
      <xdr:col>18</xdr:col>
      <xdr:colOff>0</xdr:colOff>
      <xdr:row>30</xdr:row>
      <xdr:rowOff>104775</xdr:rowOff>
    </xdr:to>
    <xdr:cxnSp macro="">
      <xdr:nvCxnSpPr>
        <xdr:cNvPr id="20" name="直線コネクタ 19"/>
        <xdr:cNvCxnSpPr/>
      </xdr:nvCxnSpPr>
      <xdr:spPr>
        <a:xfrm>
          <a:off x="9877425" y="266700"/>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xdr:row>
      <xdr:rowOff>0</xdr:rowOff>
    </xdr:from>
    <xdr:to>
      <xdr:col>16</xdr:col>
      <xdr:colOff>0</xdr:colOff>
      <xdr:row>30</xdr:row>
      <xdr:rowOff>114300</xdr:rowOff>
    </xdr:to>
    <xdr:cxnSp macro="">
      <xdr:nvCxnSpPr>
        <xdr:cNvPr id="21" name="直線コネクタ 20"/>
        <xdr:cNvCxnSpPr/>
      </xdr:nvCxnSpPr>
      <xdr:spPr>
        <a:xfrm>
          <a:off x="8715375" y="276225"/>
          <a:ext cx="0" cy="49149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54</xdr:row>
      <xdr:rowOff>7266</xdr:rowOff>
    </xdr:from>
    <xdr:to>
      <xdr:col>9</xdr:col>
      <xdr:colOff>485775</xdr:colOff>
      <xdr:row>56</xdr:row>
      <xdr:rowOff>19050</xdr:rowOff>
    </xdr:to>
    <xdr:sp macro="" textlink="">
      <xdr:nvSpPr>
        <xdr:cNvPr id="42" name="正方形/長方形 41"/>
        <xdr:cNvSpPr/>
      </xdr:nvSpPr>
      <xdr:spPr>
        <a:xfrm>
          <a:off x="1800225" y="7274841"/>
          <a:ext cx="3533775" cy="1260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171449</xdr:colOff>
      <xdr:row>31</xdr:row>
      <xdr:rowOff>123825</xdr:rowOff>
    </xdr:from>
    <xdr:to>
      <xdr:col>10</xdr:col>
      <xdr:colOff>152400</xdr:colOff>
      <xdr:row>33</xdr:row>
      <xdr:rowOff>161925</xdr:rowOff>
    </xdr:to>
    <xdr:grpSp>
      <xdr:nvGrpSpPr>
        <xdr:cNvPr id="143" name="グループ化 142"/>
        <xdr:cNvGrpSpPr/>
      </xdr:nvGrpSpPr>
      <xdr:grpSpPr>
        <a:xfrm>
          <a:off x="1533524" y="5591175"/>
          <a:ext cx="4095751" cy="381000"/>
          <a:chOff x="790574" y="5362575"/>
          <a:chExt cx="4221619" cy="381000"/>
        </a:xfrm>
      </xdr:grpSpPr>
      <xdr:sp macro="" textlink="">
        <xdr:nvSpPr>
          <xdr:cNvPr id="23" name="下矢印 22"/>
          <xdr:cNvSpPr/>
        </xdr:nvSpPr>
        <xdr:spPr>
          <a:xfrm>
            <a:off x="1152525"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下矢印 23"/>
          <xdr:cNvSpPr/>
        </xdr:nvSpPr>
        <xdr:spPr>
          <a:xfrm>
            <a:off x="4516484"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790574" y="5381625"/>
            <a:ext cx="857251"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後部受台</a:t>
            </a:r>
          </a:p>
        </xdr:txBody>
      </xdr:sp>
      <xdr:sp macro="" textlink="">
        <xdr:nvSpPr>
          <xdr:cNvPr id="26" name="テキスト ボックス 25"/>
          <xdr:cNvSpPr txBox="1"/>
        </xdr:nvSpPr>
        <xdr:spPr>
          <a:xfrm>
            <a:off x="4154941" y="5362575"/>
            <a:ext cx="857252"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前部受台</a:t>
            </a:r>
          </a:p>
        </xdr:txBody>
      </xdr:sp>
    </xdr:grpSp>
    <xdr:clientData/>
  </xdr:twoCellAnchor>
  <xdr:twoCellAnchor>
    <xdr:from>
      <xdr:col>9</xdr:col>
      <xdr:colOff>323844</xdr:colOff>
      <xdr:row>39</xdr:row>
      <xdr:rowOff>19049</xdr:rowOff>
    </xdr:from>
    <xdr:to>
      <xdr:col>9</xdr:col>
      <xdr:colOff>476249</xdr:colOff>
      <xdr:row>54</xdr:row>
      <xdr:rowOff>0</xdr:rowOff>
    </xdr:to>
    <xdr:sp macro="" textlink="">
      <xdr:nvSpPr>
        <xdr:cNvPr id="39" name="正方形/長方形 38"/>
        <xdr:cNvSpPr/>
      </xdr:nvSpPr>
      <xdr:spPr>
        <a:xfrm flipH="1">
          <a:off x="5172069" y="6429374"/>
          <a:ext cx="152405" cy="8382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466726</xdr:colOff>
      <xdr:row>36</xdr:row>
      <xdr:rowOff>133350</xdr:rowOff>
    </xdr:from>
    <xdr:to>
      <xdr:col>12</xdr:col>
      <xdr:colOff>466725</xdr:colOff>
      <xdr:row>46</xdr:row>
      <xdr:rowOff>0</xdr:rowOff>
    </xdr:to>
    <xdr:cxnSp macro="">
      <xdr:nvCxnSpPr>
        <xdr:cNvPr id="34" name="直線コネクタ 33"/>
        <xdr:cNvCxnSpPr/>
      </xdr:nvCxnSpPr>
      <xdr:spPr>
        <a:xfrm>
          <a:off x="5314951" y="6238875"/>
          <a:ext cx="1743074" cy="552450"/>
        </a:xfrm>
        <a:prstGeom prst="line">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466721</xdr:colOff>
      <xdr:row>39</xdr:row>
      <xdr:rowOff>19049</xdr:rowOff>
    </xdr:from>
    <xdr:to>
      <xdr:col>12</xdr:col>
      <xdr:colOff>66675</xdr:colOff>
      <xdr:row>46</xdr:row>
      <xdr:rowOff>9525</xdr:rowOff>
    </xdr:to>
    <xdr:cxnSp macro="">
      <xdr:nvCxnSpPr>
        <xdr:cNvPr id="44" name="直線コネクタ 43"/>
        <xdr:cNvCxnSpPr/>
      </xdr:nvCxnSpPr>
      <xdr:spPr>
        <a:xfrm>
          <a:off x="5314946" y="6410324"/>
          <a:ext cx="1343029" cy="390526"/>
        </a:xfrm>
        <a:prstGeom prst="line">
          <a:avLst/>
        </a:prstGeom>
        <a:ln w="12700">
          <a:solidFill>
            <a:srgbClr val="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35</xdr:row>
      <xdr:rowOff>114299</xdr:rowOff>
    </xdr:from>
    <xdr:to>
      <xdr:col>6</xdr:col>
      <xdr:colOff>457199</xdr:colOff>
      <xdr:row>60</xdr:row>
      <xdr:rowOff>47624</xdr:rowOff>
    </xdr:to>
    <xdr:grpSp>
      <xdr:nvGrpSpPr>
        <xdr:cNvPr id="212" name="グループ化 211"/>
        <xdr:cNvGrpSpPr/>
      </xdr:nvGrpSpPr>
      <xdr:grpSpPr>
        <a:xfrm>
          <a:off x="3238500" y="6267449"/>
          <a:ext cx="371474" cy="1590675"/>
          <a:chOff x="3171825" y="6096001"/>
          <a:chExt cx="371474" cy="1514474"/>
        </a:xfrm>
      </xdr:grpSpPr>
      <xdr:sp macro="" textlink="">
        <xdr:nvSpPr>
          <xdr:cNvPr id="54" name="正方形/長方形 53"/>
          <xdr:cNvSpPr/>
        </xdr:nvSpPr>
        <xdr:spPr>
          <a:xfrm flipH="1">
            <a:off x="3191395" y="6096001"/>
            <a:ext cx="323329" cy="15144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2" name="正方形/長方形 101"/>
          <xdr:cNvSpPr/>
        </xdr:nvSpPr>
        <xdr:spPr>
          <a:xfrm>
            <a:off x="3190874" y="7284003"/>
            <a:ext cx="352425" cy="906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正方形/長方形 121"/>
          <xdr:cNvSpPr/>
        </xdr:nvSpPr>
        <xdr:spPr>
          <a:xfrm>
            <a:off x="3171825" y="6283610"/>
            <a:ext cx="352425" cy="138865"/>
          </a:xfrm>
          <a:prstGeom prst="rect">
            <a:avLst/>
          </a:prstGeom>
          <a:solidFill>
            <a:srgbClr val="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428625</xdr:colOff>
      <xdr:row>36</xdr:row>
      <xdr:rowOff>133350</xdr:rowOff>
    </xdr:from>
    <xdr:to>
      <xdr:col>2</xdr:col>
      <xdr:colOff>433968</xdr:colOff>
      <xdr:row>56</xdr:row>
      <xdr:rowOff>47625</xdr:rowOff>
    </xdr:to>
    <xdr:cxnSp macro="">
      <xdr:nvCxnSpPr>
        <xdr:cNvPr id="41" name="直線矢印コネクタ 40"/>
        <xdr:cNvCxnSpPr/>
      </xdr:nvCxnSpPr>
      <xdr:spPr>
        <a:xfrm>
          <a:off x="1257300" y="6257925"/>
          <a:ext cx="5343" cy="1171575"/>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219075</xdr:colOff>
      <xdr:row>41</xdr:row>
      <xdr:rowOff>57149</xdr:rowOff>
    </xdr:from>
    <xdr:to>
      <xdr:col>2</xdr:col>
      <xdr:colOff>400050</xdr:colOff>
      <xdr:row>51</xdr:row>
      <xdr:rowOff>9524</xdr:rowOff>
    </xdr:to>
    <xdr:sp macro="" textlink="">
      <xdr:nvSpPr>
        <xdr:cNvPr id="47" name="テキスト ボックス 46"/>
        <xdr:cNvSpPr txBox="1"/>
      </xdr:nvSpPr>
      <xdr:spPr>
        <a:xfrm rot="16200000">
          <a:off x="628650" y="6734174"/>
          <a:ext cx="523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1.8m</a:t>
          </a:r>
          <a:endParaRPr kumimoji="1" lang="ja-JP" altLang="en-US" sz="1100"/>
        </a:p>
      </xdr:txBody>
    </xdr:sp>
    <xdr:clientData/>
  </xdr:twoCellAnchor>
  <xdr:twoCellAnchor>
    <xdr:from>
      <xdr:col>12</xdr:col>
      <xdr:colOff>66676</xdr:colOff>
      <xdr:row>49</xdr:row>
      <xdr:rowOff>38100</xdr:rowOff>
    </xdr:from>
    <xdr:to>
      <xdr:col>12</xdr:col>
      <xdr:colOff>76200</xdr:colOff>
      <xdr:row>63</xdr:row>
      <xdr:rowOff>152400</xdr:rowOff>
    </xdr:to>
    <xdr:cxnSp macro="">
      <xdr:nvCxnSpPr>
        <xdr:cNvPr id="59" name="直線コネクタ 58"/>
        <xdr:cNvCxnSpPr/>
      </xdr:nvCxnSpPr>
      <xdr:spPr>
        <a:xfrm>
          <a:off x="6657976" y="7000875"/>
          <a:ext cx="9524" cy="914400"/>
        </a:xfrm>
        <a:prstGeom prst="line">
          <a:avLst/>
        </a:prstGeom>
        <a:ln w="31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495300</xdr:colOff>
      <xdr:row>56</xdr:row>
      <xdr:rowOff>28575</xdr:rowOff>
    </xdr:from>
    <xdr:to>
      <xdr:col>9</xdr:col>
      <xdr:colOff>495300</xdr:colOff>
      <xdr:row>65</xdr:row>
      <xdr:rowOff>19050</xdr:rowOff>
    </xdr:to>
    <xdr:cxnSp macro="">
      <xdr:nvCxnSpPr>
        <xdr:cNvPr id="61" name="直線コネクタ 60"/>
        <xdr:cNvCxnSpPr/>
      </xdr:nvCxnSpPr>
      <xdr:spPr>
        <a:xfrm>
          <a:off x="5343525" y="7410450"/>
          <a:ext cx="0" cy="733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32</xdr:row>
      <xdr:rowOff>114300</xdr:rowOff>
    </xdr:from>
    <xdr:to>
      <xdr:col>13</xdr:col>
      <xdr:colOff>114300</xdr:colOff>
      <xdr:row>33</xdr:row>
      <xdr:rowOff>142875</xdr:rowOff>
    </xdr:to>
    <xdr:sp macro="" textlink="">
      <xdr:nvSpPr>
        <xdr:cNvPr id="62" name="下矢印 61"/>
        <xdr:cNvSpPr/>
      </xdr:nvSpPr>
      <xdr:spPr>
        <a:xfrm>
          <a:off x="6981825" y="553402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371474</xdr:colOff>
      <xdr:row>31</xdr:row>
      <xdr:rowOff>161926</xdr:rowOff>
    </xdr:from>
    <xdr:to>
      <xdr:col>13</xdr:col>
      <xdr:colOff>533399</xdr:colOff>
      <xdr:row>32</xdr:row>
      <xdr:rowOff>152400</xdr:rowOff>
    </xdr:to>
    <xdr:sp macro="" textlink="">
      <xdr:nvSpPr>
        <xdr:cNvPr id="63" name="テキスト ボックス 62"/>
        <xdr:cNvSpPr txBox="1"/>
      </xdr:nvSpPr>
      <xdr:spPr>
        <a:xfrm>
          <a:off x="6181724" y="5410201"/>
          <a:ext cx="1323975" cy="161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キールストッパー</a:t>
          </a:r>
        </a:p>
      </xdr:txBody>
    </xdr:sp>
    <xdr:clientData/>
  </xdr:twoCellAnchor>
  <xdr:twoCellAnchor>
    <xdr:from>
      <xdr:col>9</xdr:col>
      <xdr:colOff>485775</xdr:colOff>
      <xdr:row>63</xdr:row>
      <xdr:rowOff>28577</xdr:rowOff>
    </xdr:from>
    <xdr:to>
      <xdr:col>12</xdr:col>
      <xdr:colOff>76200</xdr:colOff>
      <xdr:row>63</xdr:row>
      <xdr:rowOff>47625</xdr:rowOff>
    </xdr:to>
    <xdr:cxnSp macro="">
      <xdr:nvCxnSpPr>
        <xdr:cNvPr id="77" name="直線矢印コネクタ 76"/>
        <xdr:cNvCxnSpPr/>
      </xdr:nvCxnSpPr>
      <xdr:spPr>
        <a:xfrm>
          <a:off x="5334000" y="7791452"/>
          <a:ext cx="1333500" cy="19048"/>
        </a:xfrm>
        <a:prstGeom prst="straightConnector1">
          <a:avLst/>
        </a:prstGeom>
        <a:ln w="31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64</xdr:row>
      <xdr:rowOff>66675</xdr:rowOff>
    </xdr:from>
    <xdr:to>
      <xdr:col>9</xdr:col>
      <xdr:colOff>504825</xdr:colOff>
      <xdr:row>64</xdr:row>
      <xdr:rowOff>76200</xdr:rowOff>
    </xdr:to>
    <xdr:cxnSp macro="">
      <xdr:nvCxnSpPr>
        <xdr:cNvPr id="95" name="直線矢印コネクタ 94"/>
        <xdr:cNvCxnSpPr/>
      </xdr:nvCxnSpPr>
      <xdr:spPr>
        <a:xfrm flipV="1">
          <a:off x="1781175" y="8020050"/>
          <a:ext cx="3571875" cy="9525"/>
        </a:xfrm>
        <a:prstGeom prst="straightConnector1">
          <a:avLst/>
        </a:prstGeom>
        <a:ln w="31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49</xdr:row>
      <xdr:rowOff>28575</xdr:rowOff>
    </xdr:from>
    <xdr:to>
      <xdr:col>17</xdr:col>
      <xdr:colOff>19050</xdr:colOff>
      <xdr:row>66</xdr:row>
      <xdr:rowOff>0</xdr:rowOff>
    </xdr:to>
    <xdr:cxnSp macro="">
      <xdr:nvCxnSpPr>
        <xdr:cNvPr id="97" name="直線コネクタ 96"/>
        <xdr:cNvCxnSpPr/>
      </xdr:nvCxnSpPr>
      <xdr:spPr>
        <a:xfrm>
          <a:off x="9258300" y="7010400"/>
          <a:ext cx="9525" cy="12858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63</xdr:row>
      <xdr:rowOff>38100</xdr:rowOff>
    </xdr:from>
    <xdr:to>
      <xdr:col>16</xdr:col>
      <xdr:colOff>571500</xdr:colOff>
      <xdr:row>63</xdr:row>
      <xdr:rowOff>38101</xdr:rowOff>
    </xdr:to>
    <xdr:cxnSp macro="">
      <xdr:nvCxnSpPr>
        <xdr:cNvPr id="99" name="直線矢印コネクタ 98"/>
        <xdr:cNvCxnSpPr/>
      </xdr:nvCxnSpPr>
      <xdr:spPr>
        <a:xfrm flipV="1">
          <a:off x="6657975" y="7800975"/>
          <a:ext cx="2828925" cy="1"/>
        </a:xfrm>
        <a:prstGeom prst="straightConnector1">
          <a:avLst/>
        </a:prstGeom>
        <a:ln w="31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497204</xdr:colOff>
      <xdr:row>35</xdr:row>
      <xdr:rowOff>125255</xdr:rowOff>
    </xdr:from>
    <xdr:to>
      <xdr:col>9</xdr:col>
      <xdr:colOff>83820</xdr:colOff>
      <xdr:row>36</xdr:row>
      <xdr:rowOff>131921</xdr:rowOff>
    </xdr:to>
    <xdr:grpSp>
      <xdr:nvGrpSpPr>
        <xdr:cNvPr id="22" name="グループ化 21"/>
        <xdr:cNvGrpSpPr/>
      </xdr:nvGrpSpPr>
      <xdr:grpSpPr>
        <a:xfrm>
          <a:off x="4812029" y="6278405"/>
          <a:ext cx="167641" cy="178116"/>
          <a:chOff x="5753100" y="6105525"/>
          <a:chExt cx="114300" cy="114299"/>
        </a:xfrm>
      </xdr:grpSpPr>
      <xdr:sp macro="" textlink="">
        <xdr:nvSpPr>
          <xdr:cNvPr id="129" name="正方形/長方形 128"/>
          <xdr:cNvSpPr/>
        </xdr:nvSpPr>
        <xdr:spPr>
          <a:xfrm>
            <a:off x="5753100" y="6105525"/>
            <a:ext cx="114300" cy="114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0" name="円/楕円 129"/>
          <xdr:cNvSpPr/>
        </xdr:nvSpPr>
        <xdr:spPr>
          <a:xfrm>
            <a:off x="5791200" y="6134100"/>
            <a:ext cx="45719" cy="4571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478155</xdr:colOff>
      <xdr:row>56</xdr:row>
      <xdr:rowOff>47624</xdr:rowOff>
    </xdr:from>
    <xdr:to>
      <xdr:col>9</xdr:col>
      <xdr:colOff>64770</xdr:colOff>
      <xdr:row>59</xdr:row>
      <xdr:rowOff>47625</xdr:rowOff>
    </xdr:to>
    <xdr:grpSp>
      <xdr:nvGrpSpPr>
        <xdr:cNvPr id="29" name="グループ化 28"/>
        <xdr:cNvGrpSpPr/>
      </xdr:nvGrpSpPr>
      <xdr:grpSpPr>
        <a:xfrm>
          <a:off x="4792980" y="7629524"/>
          <a:ext cx="167640" cy="171451"/>
          <a:chOff x="5753100" y="7486650"/>
          <a:chExt cx="114301" cy="114300"/>
        </a:xfrm>
      </xdr:grpSpPr>
      <xdr:sp macro="" textlink="">
        <xdr:nvSpPr>
          <xdr:cNvPr id="134" name="正方形/長方形 133"/>
          <xdr:cNvSpPr/>
        </xdr:nvSpPr>
        <xdr:spPr>
          <a:xfrm>
            <a:off x="5753100" y="7486650"/>
            <a:ext cx="114301"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6" name="円/楕円 135"/>
          <xdr:cNvSpPr/>
        </xdr:nvSpPr>
        <xdr:spPr>
          <a:xfrm>
            <a:off x="5791200" y="7524750"/>
            <a:ext cx="45719" cy="4571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66676</xdr:colOff>
      <xdr:row>63</xdr:row>
      <xdr:rowOff>104776</xdr:rowOff>
    </xdr:from>
    <xdr:to>
      <xdr:col>7</xdr:col>
      <xdr:colOff>28575</xdr:colOff>
      <xdr:row>64</xdr:row>
      <xdr:rowOff>47626</xdr:rowOff>
    </xdr:to>
    <xdr:sp macro="" textlink="">
      <xdr:nvSpPr>
        <xdr:cNvPr id="131" name="テキスト ボックス 130"/>
        <xdr:cNvSpPr txBox="1"/>
      </xdr:nvSpPr>
      <xdr:spPr>
        <a:xfrm>
          <a:off x="3171826" y="7886701"/>
          <a:ext cx="542924" cy="11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3.m</a:t>
          </a:r>
          <a:endParaRPr kumimoji="1" lang="ja-JP" altLang="en-US" sz="1100"/>
        </a:p>
      </xdr:txBody>
    </xdr:sp>
    <xdr:clientData/>
  </xdr:twoCellAnchor>
  <xdr:twoCellAnchor>
    <xdr:from>
      <xdr:col>13</xdr:col>
      <xdr:colOff>419100</xdr:colOff>
      <xdr:row>60</xdr:row>
      <xdr:rowOff>28576</xdr:rowOff>
    </xdr:from>
    <xdr:to>
      <xdr:col>14</xdr:col>
      <xdr:colOff>523875</xdr:colOff>
      <xdr:row>62</xdr:row>
      <xdr:rowOff>28575</xdr:rowOff>
    </xdr:to>
    <xdr:sp macro="" textlink="">
      <xdr:nvSpPr>
        <xdr:cNvPr id="138" name="テキスト ボックス 137"/>
        <xdr:cNvSpPr txBox="1"/>
      </xdr:nvSpPr>
      <xdr:spPr>
        <a:xfrm>
          <a:off x="7591425" y="7639051"/>
          <a:ext cx="685800" cy="114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2.215m</a:t>
          </a:r>
          <a:endParaRPr kumimoji="1" lang="ja-JP" altLang="en-US" sz="1100"/>
        </a:p>
      </xdr:txBody>
    </xdr:sp>
    <xdr:clientData/>
  </xdr:twoCellAnchor>
  <xdr:twoCellAnchor>
    <xdr:from>
      <xdr:col>3</xdr:col>
      <xdr:colOff>447455</xdr:colOff>
      <xdr:row>65</xdr:row>
      <xdr:rowOff>161925</xdr:rowOff>
    </xdr:from>
    <xdr:to>
      <xdr:col>17</xdr:col>
      <xdr:colOff>0</xdr:colOff>
      <xdr:row>66</xdr:row>
      <xdr:rowOff>11818</xdr:rowOff>
    </xdr:to>
    <xdr:cxnSp macro="">
      <xdr:nvCxnSpPr>
        <xdr:cNvPr id="145" name="直線矢印コネクタ 144"/>
        <xdr:cNvCxnSpPr>
          <a:stCxn id="67" idx="2"/>
        </xdr:cNvCxnSpPr>
      </xdr:nvCxnSpPr>
      <xdr:spPr>
        <a:xfrm flipV="1">
          <a:off x="1809530" y="8286750"/>
          <a:ext cx="7686895" cy="21343"/>
        </a:xfrm>
        <a:prstGeom prst="straightConnector1">
          <a:avLst/>
        </a:prstGeom>
        <a:ln w="31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64</xdr:row>
      <xdr:rowOff>161925</xdr:rowOff>
    </xdr:from>
    <xdr:to>
      <xdr:col>9</xdr:col>
      <xdr:colOff>561975</xdr:colOff>
      <xdr:row>65</xdr:row>
      <xdr:rowOff>123825</xdr:rowOff>
    </xdr:to>
    <xdr:sp macro="" textlink="">
      <xdr:nvSpPr>
        <xdr:cNvPr id="147" name="テキスト ボックス 146"/>
        <xdr:cNvSpPr txBox="1"/>
      </xdr:nvSpPr>
      <xdr:spPr>
        <a:xfrm>
          <a:off x="4676775" y="8096250"/>
          <a:ext cx="53340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6.6m</a:t>
          </a:r>
          <a:endParaRPr kumimoji="1" lang="ja-JP" altLang="en-US" sz="1100"/>
        </a:p>
      </xdr:txBody>
    </xdr:sp>
    <xdr:clientData/>
  </xdr:twoCellAnchor>
  <xdr:twoCellAnchor editAs="oneCell">
    <xdr:from>
      <xdr:col>3</xdr:col>
      <xdr:colOff>424596</xdr:colOff>
      <xdr:row>38</xdr:row>
      <xdr:rowOff>34735</xdr:rowOff>
    </xdr:from>
    <xdr:to>
      <xdr:col>3</xdr:col>
      <xdr:colOff>470315</xdr:colOff>
      <xdr:row>66</xdr:row>
      <xdr:rowOff>11818</xdr:rowOff>
    </xdr:to>
    <xdr:pic>
      <xdr:nvPicPr>
        <xdr:cNvPr id="67" name="図 66"/>
        <xdr:cNvPicPr>
          <a:picLocks noChangeAspect="1"/>
        </xdr:cNvPicPr>
      </xdr:nvPicPr>
      <xdr:blipFill>
        <a:blip xmlns:r="http://schemas.openxmlformats.org/officeDocument/2006/relationships" r:embed="rId2"/>
        <a:stretch>
          <a:fillRect/>
        </a:stretch>
      </xdr:blipFill>
      <xdr:spPr>
        <a:xfrm flipH="1">
          <a:off x="1786671" y="6387910"/>
          <a:ext cx="45719" cy="1920183"/>
        </a:xfrm>
        <a:prstGeom prst="rect">
          <a:avLst/>
        </a:prstGeom>
      </xdr:spPr>
    </xdr:pic>
    <xdr:clientData/>
  </xdr:twoCellAnchor>
  <xdr:twoCellAnchor>
    <xdr:from>
      <xdr:col>3</xdr:col>
      <xdr:colOff>304800</xdr:colOff>
      <xdr:row>63</xdr:row>
      <xdr:rowOff>0</xdr:rowOff>
    </xdr:from>
    <xdr:to>
      <xdr:col>3</xdr:col>
      <xdr:colOff>457200</xdr:colOff>
      <xdr:row>63</xdr:row>
      <xdr:rowOff>9525</xdr:rowOff>
    </xdr:to>
    <xdr:cxnSp macro="">
      <xdr:nvCxnSpPr>
        <xdr:cNvPr id="69" name="直線矢印コネクタ 68"/>
        <xdr:cNvCxnSpPr/>
      </xdr:nvCxnSpPr>
      <xdr:spPr>
        <a:xfrm flipV="1">
          <a:off x="1666875" y="7781925"/>
          <a:ext cx="152400" cy="9525"/>
        </a:xfrm>
        <a:prstGeom prst="straightConnector1">
          <a:avLst/>
        </a:prstGeom>
        <a:ln w="3175">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338905</xdr:colOff>
      <xdr:row>36</xdr:row>
      <xdr:rowOff>136198</xdr:rowOff>
    </xdr:from>
    <xdr:to>
      <xdr:col>2</xdr:col>
      <xdr:colOff>528497</xdr:colOff>
      <xdr:row>36</xdr:row>
      <xdr:rowOff>142241</xdr:rowOff>
    </xdr:to>
    <xdr:cxnSp macro="">
      <xdr:nvCxnSpPr>
        <xdr:cNvPr id="83" name="直線コネクタ 82"/>
        <xdr:cNvCxnSpPr/>
      </xdr:nvCxnSpPr>
      <xdr:spPr>
        <a:xfrm>
          <a:off x="919930" y="6260773"/>
          <a:ext cx="189592" cy="60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333375</xdr:colOff>
      <xdr:row>56</xdr:row>
      <xdr:rowOff>47625</xdr:rowOff>
    </xdr:from>
    <xdr:to>
      <xdr:col>3</xdr:col>
      <xdr:colOff>1160</xdr:colOff>
      <xdr:row>57</xdr:row>
      <xdr:rowOff>2668</xdr:rowOff>
    </xdr:to>
    <xdr:pic>
      <xdr:nvPicPr>
        <xdr:cNvPr id="92" name="図 91"/>
        <xdr:cNvPicPr>
          <a:picLocks noChangeAspect="1"/>
        </xdr:cNvPicPr>
      </xdr:nvPicPr>
      <xdr:blipFill>
        <a:blip xmlns:r="http://schemas.openxmlformats.org/officeDocument/2006/relationships" r:embed="rId3"/>
        <a:stretch>
          <a:fillRect/>
        </a:stretch>
      </xdr:blipFill>
      <xdr:spPr>
        <a:xfrm>
          <a:off x="1162050" y="7429500"/>
          <a:ext cx="201185" cy="12193"/>
        </a:xfrm>
        <a:prstGeom prst="rect">
          <a:avLst/>
        </a:prstGeom>
      </xdr:spPr>
    </xdr:pic>
    <xdr:clientData/>
  </xdr:twoCellAnchor>
  <xdr:twoCellAnchor>
    <xdr:from>
      <xdr:col>7</xdr:col>
      <xdr:colOff>533400</xdr:colOff>
      <xdr:row>39</xdr:row>
      <xdr:rowOff>52019</xdr:rowOff>
    </xdr:from>
    <xdr:to>
      <xdr:col>7</xdr:col>
      <xdr:colOff>545606</xdr:colOff>
      <xdr:row>54</xdr:row>
      <xdr:rowOff>19050</xdr:rowOff>
    </xdr:to>
    <xdr:cxnSp macro="">
      <xdr:nvCxnSpPr>
        <xdr:cNvPr id="123" name="直線矢印コネクタ 122"/>
        <xdr:cNvCxnSpPr/>
      </xdr:nvCxnSpPr>
      <xdr:spPr>
        <a:xfrm flipH="1">
          <a:off x="4219575" y="6462344"/>
          <a:ext cx="12206" cy="824281"/>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61</xdr:row>
      <xdr:rowOff>9524</xdr:rowOff>
    </xdr:from>
    <xdr:to>
      <xdr:col>3</xdr:col>
      <xdr:colOff>304800</xdr:colOff>
      <xdr:row>63</xdr:row>
      <xdr:rowOff>114300</xdr:rowOff>
    </xdr:to>
    <xdr:sp macro="" textlink="">
      <xdr:nvSpPr>
        <xdr:cNvPr id="108" name="テキスト ボックス 107"/>
        <xdr:cNvSpPr txBox="1"/>
      </xdr:nvSpPr>
      <xdr:spPr>
        <a:xfrm>
          <a:off x="1104900" y="7677149"/>
          <a:ext cx="561975"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0.05m</a:t>
          </a:r>
          <a:endParaRPr kumimoji="1" lang="ja-JP" altLang="en-US" sz="1100"/>
        </a:p>
      </xdr:txBody>
    </xdr:sp>
    <xdr:clientData/>
  </xdr:twoCellAnchor>
  <xdr:twoCellAnchor>
    <xdr:from>
      <xdr:col>7</xdr:col>
      <xdr:colOff>285752</xdr:colOff>
      <xdr:row>43</xdr:row>
      <xdr:rowOff>38100</xdr:rowOff>
    </xdr:from>
    <xdr:to>
      <xdr:col>7</xdr:col>
      <xdr:colOff>495304</xdr:colOff>
      <xdr:row>52</xdr:row>
      <xdr:rowOff>0</xdr:rowOff>
    </xdr:to>
    <xdr:sp macro="" textlink="">
      <xdr:nvSpPr>
        <xdr:cNvPr id="112" name="テキスト ボックス 111"/>
        <xdr:cNvSpPr txBox="1"/>
      </xdr:nvSpPr>
      <xdr:spPr>
        <a:xfrm rot="16200000">
          <a:off x="3838578" y="6810374"/>
          <a:ext cx="476250" cy="209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1.7m</a:t>
          </a:r>
          <a:endParaRPr kumimoji="1" lang="ja-JP" altLang="en-US" sz="1100"/>
        </a:p>
      </xdr:txBody>
    </xdr:sp>
    <xdr:clientData/>
  </xdr:twoCellAnchor>
  <xdr:twoCellAnchor>
    <xdr:from>
      <xdr:col>17</xdr:col>
      <xdr:colOff>213982</xdr:colOff>
      <xdr:row>42</xdr:row>
      <xdr:rowOff>55896</xdr:rowOff>
    </xdr:from>
    <xdr:to>
      <xdr:col>18</xdr:col>
      <xdr:colOff>76183</xdr:colOff>
      <xdr:row>51</xdr:row>
      <xdr:rowOff>51159</xdr:rowOff>
    </xdr:to>
    <xdr:grpSp>
      <xdr:nvGrpSpPr>
        <xdr:cNvPr id="208" name="グループ化 207"/>
        <xdr:cNvGrpSpPr/>
      </xdr:nvGrpSpPr>
      <xdr:grpSpPr>
        <a:xfrm>
          <a:off x="9758032" y="6837696"/>
          <a:ext cx="443226" cy="509613"/>
          <a:chOff x="9886930" y="6637730"/>
          <a:chExt cx="418386" cy="397627"/>
        </a:xfrm>
      </xdr:grpSpPr>
      <xdr:cxnSp macro="">
        <xdr:nvCxnSpPr>
          <xdr:cNvPr id="114" name="直線コネクタ 113"/>
          <xdr:cNvCxnSpPr/>
        </xdr:nvCxnSpPr>
        <xdr:spPr>
          <a:xfrm>
            <a:off x="9982200" y="6705600"/>
            <a:ext cx="3143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pic>
        <xdr:nvPicPr>
          <xdr:cNvPr id="116" name="図 115"/>
          <xdr:cNvPicPr>
            <a:picLocks noChangeAspect="1"/>
          </xdr:cNvPicPr>
        </xdr:nvPicPr>
        <xdr:blipFill>
          <a:blip xmlns:r="http://schemas.openxmlformats.org/officeDocument/2006/relationships" r:embed="rId4"/>
          <a:stretch>
            <a:fillRect/>
          </a:stretch>
        </xdr:blipFill>
        <xdr:spPr>
          <a:xfrm>
            <a:off x="9982200" y="6981825"/>
            <a:ext cx="323116" cy="6097"/>
          </a:xfrm>
          <a:prstGeom prst="rect">
            <a:avLst/>
          </a:prstGeom>
        </xdr:spPr>
      </xdr:pic>
      <xdr:cxnSp macro="">
        <xdr:nvCxnSpPr>
          <xdr:cNvPr id="133" name="直線矢印コネクタ 132"/>
          <xdr:cNvCxnSpPr/>
        </xdr:nvCxnSpPr>
        <xdr:spPr>
          <a:xfrm>
            <a:off x="10220325" y="6724650"/>
            <a:ext cx="1" cy="266700"/>
          </a:xfrm>
          <a:prstGeom prst="straightConnector1">
            <a:avLst/>
          </a:prstGeom>
          <a:ln w="31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2" name="テキスト ボックス 151"/>
          <xdr:cNvSpPr txBox="1"/>
        </xdr:nvSpPr>
        <xdr:spPr>
          <a:xfrm rot="16200000">
            <a:off x="9871364" y="6653296"/>
            <a:ext cx="397627" cy="366496"/>
          </a:xfrm>
          <a:prstGeom prst="rect">
            <a:avLst/>
          </a:prstGeom>
          <a:no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0.1m</a:t>
            </a:r>
            <a:endParaRPr kumimoji="1" lang="ja-JP" altLang="en-US" sz="1100"/>
          </a:p>
        </xdr:txBody>
      </xdr:sp>
    </xdr:grpSp>
    <xdr:clientData/>
  </xdr:twoCellAnchor>
  <xdr:twoCellAnchor>
    <xdr:from>
      <xdr:col>5</xdr:col>
      <xdr:colOff>171450</xdr:colOff>
      <xdr:row>36</xdr:row>
      <xdr:rowOff>161925</xdr:rowOff>
    </xdr:from>
    <xdr:to>
      <xdr:col>5</xdr:col>
      <xdr:colOff>314325</xdr:colOff>
      <xdr:row>39</xdr:row>
      <xdr:rowOff>38100</xdr:rowOff>
    </xdr:to>
    <xdr:sp macro="" textlink="">
      <xdr:nvSpPr>
        <xdr:cNvPr id="153" name="テキスト ボックス 152"/>
        <xdr:cNvSpPr txBox="1"/>
      </xdr:nvSpPr>
      <xdr:spPr>
        <a:xfrm>
          <a:off x="2495550" y="626745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5</xdr:col>
      <xdr:colOff>114300</xdr:colOff>
      <xdr:row>54</xdr:row>
      <xdr:rowOff>47625</xdr:rowOff>
    </xdr:from>
    <xdr:to>
      <xdr:col>5</xdr:col>
      <xdr:colOff>257175</xdr:colOff>
      <xdr:row>57</xdr:row>
      <xdr:rowOff>38100</xdr:rowOff>
    </xdr:to>
    <xdr:sp macro="" textlink="">
      <xdr:nvSpPr>
        <xdr:cNvPr id="159" name="テキスト ボックス 158"/>
        <xdr:cNvSpPr txBox="1"/>
      </xdr:nvSpPr>
      <xdr:spPr>
        <a:xfrm>
          <a:off x="2438400" y="729615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9</xdr:col>
      <xdr:colOff>257175</xdr:colOff>
      <xdr:row>44</xdr:row>
      <xdr:rowOff>9525</xdr:rowOff>
    </xdr:from>
    <xdr:to>
      <xdr:col>9</xdr:col>
      <xdr:colOff>400050</xdr:colOff>
      <xdr:row>47</xdr:row>
      <xdr:rowOff>0</xdr:rowOff>
    </xdr:to>
    <xdr:sp macro="" textlink="">
      <xdr:nvSpPr>
        <xdr:cNvPr id="164" name="テキスト ボックス 163"/>
        <xdr:cNvSpPr txBox="1"/>
      </xdr:nvSpPr>
      <xdr:spPr>
        <a:xfrm>
          <a:off x="4905375" y="670560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10</xdr:col>
      <xdr:colOff>542925</xdr:colOff>
      <xdr:row>39</xdr:row>
      <xdr:rowOff>38100</xdr:rowOff>
    </xdr:from>
    <xdr:to>
      <xdr:col>11</xdr:col>
      <xdr:colOff>104775</xdr:colOff>
      <xdr:row>42</xdr:row>
      <xdr:rowOff>28575</xdr:rowOff>
    </xdr:to>
    <xdr:sp macro="" textlink="">
      <xdr:nvSpPr>
        <xdr:cNvPr id="165" name="テキスト ボックス 164"/>
        <xdr:cNvSpPr txBox="1"/>
      </xdr:nvSpPr>
      <xdr:spPr>
        <a:xfrm>
          <a:off x="5972175" y="6448425"/>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xdr:from>
      <xdr:col>9</xdr:col>
      <xdr:colOff>485775</xdr:colOff>
      <xdr:row>49</xdr:row>
      <xdr:rowOff>38100</xdr:rowOff>
    </xdr:from>
    <xdr:to>
      <xdr:col>12</xdr:col>
      <xdr:colOff>57150</xdr:colOff>
      <xdr:row>54</xdr:row>
      <xdr:rowOff>13316</xdr:rowOff>
    </xdr:to>
    <xdr:cxnSp macro="">
      <xdr:nvCxnSpPr>
        <xdr:cNvPr id="57" name="直線コネクタ 56"/>
        <xdr:cNvCxnSpPr/>
      </xdr:nvCxnSpPr>
      <xdr:spPr>
        <a:xfrm flipV="1">
          <a:off x="5334000" y="7000875"/>
          <a:ext cx="1314450" cy="2609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485775</xdr:colOff>
      <xdr:row>49</xdr:row>
      <xdr:rowOff>47625</xdr:rowOff>
    </xdr:from>
    <xdr:to>
      <xdr:col>12</xdr:col>
      <xdr:colOff>457200</xdr:colOff>
      <xdr:row>56</xdr:row>
      <xdr:rowOff>19053</xdr:rowOff>
    </xdr:to>
    <xdr:cxnSp macro="">
      <xdr:nvCxnSpPr>
        <xdr:cNvPr id="64" name="直線コネクタ 63"/>
        <xdr:cNvCxnSpPr/>
      </xdr:nvCxnSpPr>
      <xdr:spPr>
        <a:xfrm flipV="1">
          <a:off x="5334000" y="7010400"/>
          <a:ext cx="1714500" cy="37147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51</xdr:row>
      <xdr:rowOff>19050</xdr:rowOff>
    </xdr:from>
    <xdr:to>
      <xdr:col>11</xdr:col>
      <xdr:colOff>114300</xdr:colOff>
      <xdr:row>54</xdr:row>
      <xdr:rowOff>9525</xdr:rowOff>
    </xdr:to>
    <xdr:sp macro="" textlink="">
      <xdr:nvSpPr>
        <xdr:cNvPr id="166" name="テキスト ボックス 165"/>
        <xdr:cNvSpPr txBox="1"/>
      </xdr:nvSpPr>
      <xdr:spPr>
        <a:xfrm>
          <a:off x="5981700" y="7115175"/>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0</xdr:col>
      <xdr:colOff>228600</xdr:colOff>
      <xdr:row>71</xdr:row>
      <xdr:rowOff>152400</xdr:rowOff>
    </xdr:from>
    <xdr:to>
      <xdr:col>0</xdr:col>
      <xdr:colOff>371475</xdr:colOff>
      <xdr:row>72</xdr:row>
      <xdr:rowOff>66675</xdr:rowOff>
    </xdr:to>
    <xdr:sp macro="" textlink="">
      <xdr:nvSpPr>
        <xdr:cNvPr id="167" name="テキスト ボックス 166"/>
        <xdr:cNvSpPr txBox="1"/>
      </xdr:nvSpPr>
      <xdr:spPr>
        <a:xfrm>
          <a:off x="228600" y="9782175"/>
          <a:ext cx="142875" cy="2381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editAs="oneCell">
    <xdr:from>
      <xdr:col>0</xdr:col>
      <xdr:colOff>228600</xdr:colOff>
      <xdr:row>68</xdr:row>
      <xdr:rowOff>333375</xdr:rowOff>
    </xdr:from>
    <xdr:to>
      <xdr:col>0</xdr:col>
      <xdr:colOff>374917</xdr:colOff>
      <xdr:row>69</xdr:row>
      <xdr:rowOff>126506</xdr:rowOff>
    </xdr:to>
    <xdr:pic>
      <xdr:nvPicPr>
        <xdr:cNvPr id="177" name="図 176"/>
        <xdr:cNvPicPr>
          <a:picLocks noChangeAspect="1"/>
        </xdr:cNvPicPr>
      </xdr:nvPicPr>
      <xdr:blipFill>
        <a:blip xmlns:r="http://schemas.openxmlformats.org/officeDocument/2006/relationships" r:embed="rId5"/>
        <a:stretch>
          <a:fillRect/>
        </a:stretch>
      </xdr:blipFill>
      <xdr:spPr>
        <a:xfrm>
          <a:off x="228600" y="8972550"/>
          <a:ext cx="146317" cy="164606"/>
        </a:xfrm>
        <a:prstGeom prst="rect">
          <a:avLst/>
        </a:prstGeom>
      </xdr:spPr>
    </xdr:pic>
    <xdr:clientData/>
  </xdr:twoCellAnchor>
  <xdr:twoCellAnchor editAs="oneCell">
    <xdr:from>
      <xdr:col>0</xdr:col>
      <xdr:colOff>200025</xdr:colOff>
      <xdr:row>83</xdr:row>
      <xdr:rowOff>152400</xdr:rowOff>
    </xdr:from>
    <xdr:to>
      <xdr:col>0</xdr:col>
      <xdr:colOff>346342</xdr:colOff>
      <xdr:row>83</xdr:row>
      <xdr:rowOff>323103</xdr:rowOff>
    </xdr:to>
    <xdr:pic>
      <xdr:nvPicPr>
        <xdr:cNvPr id="182" name="図 181"/>
        <xdr:cNvPicPr>
          <a:picLocks noChangeAspect="1"/>
        </xdr:cNvPicPr>
      </xdr:nvPicPr>
      <xdr:blipFill>
        <a:blip xmlns:r="http://schemas.openxmlformats.org/officeDocument/2006/relationships" r:embed="rId6"/>
        <a:stretch>
          <a:fillRect/>
        </a:stretch>
      </xdr:blipFill>
      <xdr:spPr>
        <a:xfrm>
          <a:off x="200025" y="11296650"/>
          <a:ext cx="146317" cy="170703"/>
        </a:xfrm>
        <a:prstGeom prst="rect">
          <a:avLst/>
        </a:prstGeom>
      </xdr:spPr>
    </xdr:pic>
    <xdr:clientData/>
  </xdr:twoCellAnchor>
  <xdr:twoCellAnchor>
    <xdr:from>
      <xdr:col>10</xdr:col>
      <xdr:colOff>571500</xdr:colOff>
      <xdr:row>46</xdr:row>
      <xdr:rowOff>19050</xdr:rowOff>
    </xdr:from>
    <xdr:to>
      <xdr:col>11</xdr:col>
      <xdr:colOff>161925</xdr:colOff>
      <xdr:row>49</xdr:row>
      <xdr:rowOff>19050</xdr:rowOff>
    </xdr:to>
    <xdr:sp macro="" textlink="">
      <xdr:nvSpPr>
        <xdr:cNvPr id="183" name="テキスト ボックス 182"/>
        <xdr:cNvSpPr txBox="1"/>
      </xdr:nvSpPr>
      <xdr:spPr>
        <a:xfrm>
          <a:off x="5800725" y="6829425"/>
          <a:ext cx="171450" cy="171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p>
      </xdr:txBody>
    </xdr:sp>
    <xdr:clientData/>
  </xdr:twoCellAnchor>
  <xdr:twoCellAnchor>
    <xdr:from>
      <xdr:col>0</xdr:col>
      <xdr:colOff>257176</xdr:colOff>
      <xdr:row>89</xdr:row>
      <xdr:rowOff>276226</xdr:rowOff>
    </xdr:from>
    <xdr:to>
      <xdr:col>0</xdr:col>
      <xdr:colOff>409575</xdr:colOff>
      <xdr:row>90</xdr:row>
      <xdr:rowOff>28576</xdr:rowOff>
    </xdr:to>
    <xdr:sp macro="" textlink="">
      <xdr:nvSpPr>
        <xdr:cNvPr id="185" name="テキスト ボックス 184"/>
        <xdr:cNvSpPr txBox="1"/>
      </xdr:nvSpPr>
      <xdr:spPr>
        <a:xfrm>
          <a:off x="257176" y="13001626"/>
          <a:ext cx="152399" cy="1333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0</xdr:col>
      <xdr:colOff>238125</xdr:colOff>
      <xdr:row>92</xdr:row>
      <xdr:rowOff>114300</xdr:rowOff>
    </xdr:from>
    <xdr:to>
      <xdr:col>0</xdr:col>
      <xdr:colOff>381000</xdr:colOff>
      <xdr:row>92</xdr:row>
      <xdr:rowOff>276225</xdr:rowOff>
    </xdr:to>
    <xdr:sp macro="" textlink="">
      <xdr:nvSpPr>
        <xdr:cNvPr id="191" name="テキスト ボックス 190"/>
        <xdr:cNvSpPr txBox="1"/>
      </xdr:nvSpPr>
      <xdr:spPr>
        <a:xfrm>
          <a:off x="238125" y="10201275"/>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editAs="oneCell">
    <xdr:from>
      <xdr:col>6</xdr:col>
      <xdr:colOff>183356</xdr:colOff>
      <xdr:row>89</xdr:row>
      <xdr:rowOff>114306</xdr:rowOff>
    </xdr:from>
    <xdr:to>
      <xdr:col>6</xdr:col>
      <xdr:colOff>417335</xdr:colOff>
      <xdr:row>89</xdr:row>
      <xdr:rowOff>301490</xdr:rowOff>
    </xdr:to>
    <xdr:pic>
      <xdr:nvPicPr>
        <xdr:cNvPr id="192" name="図 191"/>
        <xdr:cNvPicPr>
          <a:picLocks noChangeAspect="1"/>
        </xdr:cNvPicPr>
      </xdr:nvPicPr>
      <xdr:blipFill>
        <a:blip xmlns:r="http://schemas.openxmlformats.org/officeDocument/2006/relationships" r:embed="rId7"/>
        <a:stretch>
          <a:fillRect/>
        </a:stretch>
      </xdr:blipFill>
      <xdr:spPr>
        <a:xfrm rot="5400000">
          <a:off x="3311904" y="12816308"/>
          <a:ext cx="187184" cy="233979"/>
        </a:xfrm>
        <a:prstGeom prst="rect">
          <a:avLst/>
        </a:prstGeom>
      </xdr:spPr>
    </xdr:pic>
    <xdr:clientData/>
  </xdr:twoCellAnchor>
  <xdr:twoCellAnchor>
    <xdr:from>
      <xdr:col>0</xdr:col>
      <xdr:colOff>247650</xdr:colOff>
      <xdr:row>93</xdr:row>
      <xdr:rowOff>57150</xdr:rowOff>
    </xdr:from>
    <xdr:to>
      <xdr:col>0</xdr:col>
      <xdr:colOff>390525</xdr:colOff>
      <xdr:row>93</xdr:row>
      <xdr:rowOff>219075</xdr:rowOff>
    </xdr:to>
    <xdr:sp macro="" textlink="">
      <xdr:nvSpPr>
        <xdr:cNvPr id="200" name="テキスト ボックス 199"/>
        <xdr:cNvSpPr txBox="1"/>
      </xdr:nvSpPr>
      <xdr:spPr>
        <a:xfrm>
          <a:off x="247650" y="1051560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0</xdr:col>
      <xdr:colOff>276225</xdr:colOff>
      <xdr:row>94</xdr:row>
      <xdr:rowOff>142875</xdr:rowOff>
    </xdr:from>
    <xdr:to>
      <xdr:col>0</xdr:col>
      <xdr:colOff>419100</xdr:colOff>
      <xdr:row>94</xdr:row>
      <xdr:rowOff>304800</xdr:rowOff>
    </xdr:to>
    <xdr:sp macro="" textlink="">
      <xdr:nvSpPr>
        <xdr:cNvPr id="202" name="テキスト ボックス 201"/>
        <xdr:cNvSpPr txBox="1"/>
      </xdr:nvSpPr>
      <xdr:spPr>
        <a:xfrm>
          <a:off x="276225" y="1482090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p>
      </xdr:txBody>
    </xdr:sp>
    <xdr:clientData/>
  </xdr:twoCellAnchor>
  <xdr:twoCellAnchor>
    <xdr:from>
      <xdr:col>12</xdr:col>
      <xdr:colOff>95824</xdr:colOff>
      <xdr:row>94</xdr:row>
      <xdr:rowOff>28001</xdr:rowOff>
    </xdr:from>
    <xdr:to>
      <xdr:col>12</xdr:col>
      <xdr:colOff>446741</xdr:colOff>
      <xdr:row>94</xdr:row>
      <xdr:rowOff>265766</xdr:rowOff>
    </xdr:to>
    <xdr:grpSp>
      <xdr:nvGrpSpPr>
        <xdr:cNvPr id="207" name="グループ化 206"/>
        <xdr:cNvGrpSpPr/>
      </xdr:nvGrpSpPr>
      <xdr:grpSpPr>
        <a:xfrm rot="5400000">
          <a:off x="6791325" y="17630775"/>
          <a:ext cx="237765" cy="350917"/>
          <a:chOff x="3486150" y="11096625"/>
          <a:chExt cx="237765" cy="350917"/>
        </a:xfrm>
      </xdr:grpSpPr>
      <xdr:pic>
        <xdr:nvPicPr>
          <xdr:cNvPr id="204" name="図 203"/>
          <xdr:cNvPicPr>
            <a:picLocks noChangeAspect="1"/>
          </xdr:cNvPicPr>
        </xdr:nvPicPr>
        <xdr:blipFill>
          <a:blip xmlns:r="http://schemas.openxmlformats.org/officeDocument/2006/relationships" r:embed="rId8"/>
          <a:stretch>
            <a:fillRect/>
          </a:stretch>
        </xdr:blipFill>
        <xdr:spPr>
          <a:xfrm>
            <a:off x="3486150" y="11258550"/>
            <a:ext cx="231668" cy="188992"/>
          </a:xfrm>
          <a:prstGeom prst="rect">
            <a:avLst/>
          </a:prstGeom>
        </xdr:spPr>
      </xdr:pic>
      <xdr:pic>
        <xdr:nvPicPr>
          <xdr:cNvPr id="206" name="図 205"/>
          <xdr:cNvPicPr>
            <a:picLocks noChangeAspect="1"/>
          </xdr:cNvPicPr>
        </xdr:nvPicPr>
        <xdr:blipFill>
          <a:blip xmlns:r="http://schemas.openxmlformats.org/officeDocument/2006/relationships" r:embed="rId9"/>
          <a:stretch>
            <a:fillRect/>
          </a:stretch>
        </xdr:blipFill>
        <xdr:spPr>
          <a:xfrm>
            <a:off x="3486150" y="11096625"/>
            <a:ext cx="237765" cy="182896"/>
          </a:xfrm>
          <a:prstGeom prst="rect">
            <a:avLst/>
          </a:prstGeom>
        </xdr:spPr>
      </xdr:pic>
    </xdr:grpSp>
    <xdr:clientData/>
  </xdr:twoCellAnchor>
  <xdr:twoCellAnchor editAs="oneCell">
    <xdr:from>
      <xdr:col>4</xdr:col>
      <xdr:colOff>200025</xdr:colOff>
      <xdr:row>35</xdr:row>
      <xdr:rowOff>104775</xdr:rowOff>
    </xdr:from>
    <xdr:to>
      <xdr:col>4</xdr:col>
      <xdr:colOff>382921</xdr:colOff>
      <xdr:row>36</xdr:row>
      <xdr:rowOff>122317</xdr:rowOff>
    </xdr:to>
    <xdr:pic>
      <xdr:nvPicPr>
        <xdr:cNvPr id="209" name="図 208"/>
        <xdr:cNvPicPr>
          <a:picLocks noChangeAspect="1"/>
        </xdr:cNvPicPr>
      </xdr:nvPicPr>
      <xdr:blipFill>
        <a:blip xmlns:r="http://schemas.openxmlformats.org/officeDocument/2006/relationships" r:embed="rId10"/>
        <a:stretch>
          <a:fillRect/>
        </a:stretch>
      </xdr:blipFill>
      <xdr:spPr>
        <a:xfrm>
          <a:off x="2143125" y="6057900"/>
          <a:ext cx="182896" cy="188992"/>
        </a:xfrm>
        <a:prstGeom prst="rect">
          <a:avLst/>
        </a:prstGeom>
      </xdr:spPr>
    </xdr:pic>
    <xdr:clientData/>
  </xdr:twoCellAnchor>
  <xdr:twoCellAnchor editAs="oneCell">
    <xdr:from>
      <xdr:col>4</xdr:col>
      <xdr:colOff>180975</xdr:colOff>
      <xdr:row>56</xdr:row>
      <xdr:rowOff>38100</xdr:rowOff>
    </xdr:from>
    <xdr:to>
      <xdr:col>4</xdr:col>
      <xdr:colOff>363871</xdr:colOff>
      <xdr:row>59</xdr:row>
      <xdr:rowOff>55642</xdr:rowOff>
    </xdr:to>
    <xdr:pic>
      <xdr:nvPicPr>
        <xdr:cNvPr id="211" name="図 210"/>
        <xdr:cNvPicPr>
          <a:picLocks noChangeAspect="1"/>
        </xdr:cNvPicPr>
      </xdr:nvPicPr>
      <xdr:blipFill>
        <a:blip xmlns:r="http://schemas.openxmlformats.org/officeDocument/2006/relationships" r:embed="rId10"/>
        <a:stretch>
          <a:fillRect/>
        </a:stretch>
      </xdr:blipFill>
      <xdr:spPr>
        <a:xfrm>
          <a:off x="2124075" y="7419975"/>
          <a:ext cx="182896" cy="188992"/>
        </a:xfrm>
        <a:prstGeom prst="rect">
          <a:avLst/>
        </a:prstGeom>
      </xdr:spPr>
    </xdr:pic>
    <xdr:clientData/>
  </xdr:twoCellAnchor>
  <xdr:twoCellAnchor>
    <xdr:from>
      <xdr:col>0</xdr:col>
      <xdr:colOff>219075</xdr:colOff>
      <xdr:row>109</xdr:row>
      <xdr:rowOff>0</xdr:rowOff>
    </xdr:from>
    <xdr:to>
      <xdr:col>0</xdr:col>
      <xdr:colOff>361950</xdr:colOff>
      <xdr:row>109</xdr:row>
      <xdr:rowOff>161925</xdr:rowOff>
    </xdr:to>
    <xdr:sp macro="" textlink="">
      <xdr:nvSpPr>
        <xdr:cNvPr id="213" name="テキスト ボックス 212"/>
        <xdr:cNvSpPr txBox="1"/>
      </xdr:nvSpPr>
      <xdr:spPr>
        <a:xfrm>
          <a:off x="219075" y="17878425"/>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⑩</a:t>
          </a:r>
        </a:p>
      </xdr:txBody>
    </xdr:sp>
    <xdr:clientData/>
  </xdr:twoCellAnchor>
  <xdr:twoCellAnchor>
    <xdr:from>
      <xdr:col>8</xdr:col>
      <xdr:colOff>323851</xdr:colOff>
      <xdr:row>59</xdr:row>
      <xdr:rowOff>28576</xdr:rowOff>
    </xdr:from>
    <xdr:to>
      <xdr:col>8</xdr:col>
      <xdr:colOff>457200</xdr:colOff>
      <xdr:row>62</xdr:row>
      <xdr:rowOff>19050</xdr:rowOff>
    </xdr:to>
    <xdr:sp macro="" textlink="">
      <xdr:nvSpPr>
        <xdr:cNvPr id="27" name="テキスト ボックス 26"/>
        <xdr:cNvSpPr txBox="1"/>
      </xdr:nvSpPr>
      <xdr:spPr>
        <a:xfrm>
          <a:off x="4591051" y="7581901"/>
          <a:ext cx="133349" cy="161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8</xdr:col>
      <xdr:colOff>323851</xdr:colOff>
      <xdr:row>59</xdr:row>
      <xdr:rowOff>38101</xdr:rowOff>
    </xdr:from>
    <xdr:to>
      <xdr:col>8</xdr:col>
      <xdr:colOff>457200</xdr:colOff>
      <xdr:row>62</xdr:row>
      <xdr:rowOff>28575</xdr:rowOff>
    </xdr:to>
    <xdr:sp macro="" textlink="">
      <xdr:nvSpPr>
        <xdr:cNvPr id="128" name="テキスト ボックス 127"/>
        <xdr:cNvSpPr txBox="1"/>
      </xdr:nvSpPr>
      <xdr:spPr>
        <a:xfrm>
          <a:off x="4591051" y="7591426"/>
          <a:ext cx="133349" cy="161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8</xdr:col>
      <xdr:colOff>314326</xdr:colOff>
      <xdr:row>35</xdr:row>
      <xdr:rowOff>66675</xdr:rowOff>
    </xdr:from>
    <xdr:to>
      <xdr:col>8</xdr:col>
      <xdr:colOff>466725</xdr:colOff>
      <xdr:row>36</xdr:row>
      <xdr:rowOff>66675</xdr:rowOff>
    </xdr:to>
    <xdr:sp macro="" textlink="">
      <xdr:nvSpPr>
        <xdr:cNvPr id="139" name="テキスト ボックス 138"/>
        <xdr:cNvSpPr txBox="1"/>
      </xdr:nvSpPr>
      <xdr:spPr>
        <a:xfrm>
          <a:off x="4381501" y="6019800"/>
          <a:ext cx="152399" cy="171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8</xdr:col>
      <xdr:colOff>323851</xdr:colOff>
      <xdr:row>35</xdr:row>
      <xdr:rowOff>76201</xdr:rowOff>
    </xdr:from>
    <xdr:to>
      <xdr:col>8</xdr:col>
      <xdr:colOff>457200</xdr:colOff>
      <xdr:row>36</xdr:row>
      <xdr:rowOff>66675</xdr:rowOff>
    </xdr:to>
    <xdr:sp macro="" textlink="">
      <xdr:nvSpPr>
        <xdr:cNvPr id="140" name="テキスト ボックス 139"/>
        <xdr:cNvSpPr txBox="1"/>
      </xdr:nvSpPr>
      <xdr:spPr>
        <a:xfrm>
          <a:off x="4591051" y="6029326"/>
          <a:ext cx="133349" cy="161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0</xdr:col>
      <xdr:colOff>238126</xdr:colOff>
      <xdr:row>74</xdr:row>
      <xdr:rowOff>123826</xdr:rowOff>
    </xdr:from>
    <xdr:to>
      <xdr:col>0</xdr:col>
      <xdr:colOff>371475</xdr:colOff>
      <xdr:row>76</xdr:row>
      <xdr:rowOff>38100</xdr:rowOff>
    </xdr:to>
    <xdr:sp macro="" textlink="">
      <xdr:nvSpPr>
        <xdr:cNvPr id="141" name="テキスト ボックス 140"/>
        <xdr:cNvSpPr txBox="1"/>
      </xdr:nvSpPr>
      <xdr:spPr>
        <a:xfrm>
          <a:off x="238126" y="11382376"/>
          <a:ext cx="133349" cy="161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p>
      </xdr:txBody>
    </xdr:sp>
    <xdr:clientData/>
  </xdr:twoCellAnchor>
  <xdr:twoCellAnchor>
    <xdr:from>
      <xdr:col>6</xdr:col>
      <xdr:colOff>228600</xdr:colOff>
      <xdr:row>42</xdr:row>
      <xdr:rowOff>47625</xdr:rowOff>
    </xdr:from>
    <xdr:to>
      <xdr:col>6</xdr:col>
      <xdr:colOff>381000</xdr:colOff>
      <xdr:row>45</xdr:row>
      <xdr:rowOff>19050</xdr:rowOff>
    </xdr:to>
    <xdr:sp macro="" textlink="">
      <xdr:nvSpPr>
        <xdr:cNvPr id="144" name="テキスト ボックス 143"/>
        <xdr:cNvSpPr txBox="1"/>
      </xdr:nvSpPr>
      <xdr:spPr>
        <a:xfrm>
          <a:off x="3133725" y="6610350"/>
          <a:ext cx="152400" cy="1428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⑩</a:t>
          </a:r>
        </a:p>
      </xdr:txBody>
    </xdr:sp>
    <xdr:clientData/>
  </xdr:twoCellAnchor>
  <xdr:twoCellAnchor>
    <xdr:from>
      <xdr:col>4</xdr:col>
      <xdr:colOff>19046</xdr:colOff>
      <xdr:row>39</xdr:row>
      <xdr:rowOff>9524</xdr:rowOff>
    </xdr:from>
    <xdr:to>
      <xdr:col>4</xdr:col>
      <xdr:colOff>171450</xdr:colOff>
      <xdr:row>54</xdr:row>
      <xdr:rowOff>9525</xdr:rowOff>
    </xdr:to>
    <xdr:sp macro="" textlink="">
      <xdr:nvSpPr>
        <xdr:cNvPr id="146" name="正方形/長方形 145"/>
        <xdr:cNvSpPr/>
      </xdr:nvSpPr>
      <xdr:spPr>
        <a:xfrm flipH="1">
          <a:off x="1962146" y="6419849"/>
          <a:ext cx="152404" cy="8572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180974</xdr:colOff>
      <xdr:row>39</xdr:row>
      <xdr:rowOff>19051</xdr:rowOff>
    </xdr:from>
    <xdr:to>
      <xdr:col>9</xdr:col>
      <xdr:colOff>314321</xdr:colOff>
      <xdr:row>54</xdr:row>
      <xdr:rowOff>1</xdr:rowOff>
    </xdr:to>
    <xdr:sp macro="" textlink="">
      <xdr:nvSpPr>
        <xdr:cNvPr id="148" name="正方形/長方形 147"/>
        <xdr:cNvSpPr/>
      </xdr:nvSpPr>
      <xdr:spPr>
        <a:xfrm flipH="1">
          <a:off x="5029199" y="6429376"/>
          <a:ext cx="133347" cy="8382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190500</xdr:colOff>
      <xdr:row>70</xdr:row>
      <xdr:rowOff>66675</xdr:rowOff>
    </xdr:from>
    <xdr:to>
      <xdr:col>6</xdr:col>
      <xdr:colOff>371475</xdr:colOff>
      <xdr:row>70</xdr:row>
      <xdr:rowOff>257175</xdr:rowOff>
    </xdr:to>
    <xdr:sp macro="" textlink="">
      <xdr:nvSpPr>
        <xdr:cNvPr id="58" name="円/楕円 57"/>
        <xdr:cNvSpPr/>
      </xdr:nvSpPr>
      <xdr:spPr>
        <a:xfrm>
          <a:off x="3295650" y="9705975"/>
          <a:ext cx="180975" cy="1905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6</xdr:col>
      <xdr:colOff>183356</xdr:colOff>
      <xdr:row>98</xdr:row>
      <xdr:rowOff>95251</xdr:rowOff>
    </xdr:from>
    <xdr:to>
      <xdr:col>6</xdr:col>
      <xdr:colOff>417335</xdr:colOff>
      <xdr:row>98</xdr:row>
      <xdr:rowOff>282435</xdr:rowOff>
    </xdr:to>
    <xdr:pic>
      <xdr:nvPicPr>
        <xdr:cNvPr id="154" name="図 153"/>
        <xdr:cNvPicPr>
          <a:picLocks noChangeAspect="1"/>
        </xdr:cNvPicPr>
      </xdr:nvPicPr>
      <xdr:blipFill>
        <a:blip xmlns:r="http://schemas.openxmlformats.org/officeDocument/2006/relationships" r:embed="rId7"/>
        <a:stretch>
          <a:fillRect/>
        </a:stretch>
      </xdr:blipFill>
      <xdr:spPr>
        <a:xfrm rot="5400000">
          <a:off x="3311904" y="16273878"/>
          <a:ext cx="187184" cy="233979"/>
        </a:xfrm>
        <a:prstGeom prst="rect">
          <a:avLst/>
        </a:prstGeom>
      </xdr:spPr>
    </xdr:pic>
    <xdr:clientData/>
  </xdr:twoCellAnchor>
  <xdr:twoCellAnchor editAs="oneCell">
    <xdr:from>
      <xdr:col>6</xdr:col>
      <xdr:colOff>219075</xdr:colOff>
      <xdr:row>103</xdr:row>
      <xdr:rowOff>76200</xdr:rowOff>
    </xdr:from>
    <xdr:to>
      <xdr:col>6</xdr:col>
      <xdr:colOff>389778</xdr:colOff>
      <xdr:row>103</xdr:row>
      <xdr:rowOff>289578</xdr:rowOff>
    </xdr:to>
    <xdr:pic>
      <xdr:nvPicPr>
        <xdr:cNvPr id="175" name="図 174"/>
        <xdr:cNvPicPr>
          <a:picLocks noChangeAspect="1"/>
        </xdr:cNvPicPr>
      </xdr:nvPicPr>
      <xdr:blipFill>
        <a:blip xmlns:r="http://schemas.openxmlformats.org/officeDocument/2006/relationships" r:embed="rId7"/>
        <a:stretch>
          <a:fillRect/>
        </a:stretch>
      </xdr:blipFill>
      <xdr:spPr>
        <a:xfrm>
          <a:off x="3124200" y="12496800"/>
          <a:ext cx="170703" cy="213378"/>
        </a:xfrm>
        <a:prstGeom prst="rect">
          <a:avLst/>
        </a:prstGeom>
      </xdr:spPr>
    </xdr:pic>
    <xdr:clientData/>
  </xdr:twoCellAnchor>
  <xdr:twoCellAnchor editAs="oneCell">
    <xdr:from>
      <xdr:col>6</xdr:col>
      <xdr:colOff>219075</xdr:colOff>
      <xdr:row>107</xdr:row>
      <xdr:rowOff>76200</xdr:rowOff>
    </xdr:from>
    <xdr:to>
      <xdr:col>6</xdr:col>
      <xdr:colOff>450743</xdr:colOff>
      <xdr:row>107</xdr:row>
      <xdr:rowOff>265192</xdr:rowOff>
    </xdr:to>
    <xdr:pic>
      <xdr:nvPicPr>
        <xdr:cNvPr id="91" name="図 90"/>
        <xdr:cNvPicPr>
          <a:picLocks noChangeAspect="1"/>
        </xdr:cNvPicPr>
      </xdr:nvPicPr>
      <xdr:blipFill>
        <a:blip xmlns:r="http://schemas.openxmlformats.org/officeDocument/2006/relationships" r:embed="rId8"/>
        <a:stretch>
          <a:fillRect/>
        </a:stretch>
      </xdr:blipFill>
      <xdr:spPr>
        <a:xfrm>
          <a:off x="3124200" y="12830175"/>
          <a:ext cx="231668" cy="188992"/>
        </a:xfrm>
        <a:prstGeom prst="rect">
          <a:avLst/>
        </a:prstGeom>
      </xdr:spPr>
    </xdr:pic>
    <xdr:clientData/>
  </xdr:twoCellAnchor>
  <xdr:twoCellAnchor editAs="oneCell">
    <xdr:from>
      <xdr:col>13</xdr:col>
      <xdr:colOff>142875</xdr:colOff>
      <xdr:row>45</xdr:row>
      <xdr:rowOff>47625</xdr:rowOff>
    </xdr:from>
    <xdr:to>
      <xdr:col>13</xdr:col>
      <xdr:colOff>313578</xdr:colOff>
      <xdr:row>49</xdr:row>
      <xdr:rowOff>32403</xdr:rowOff>
    </xdr:to>
    <xdr:pic>
      <xdr:nvPicPr>
        <xdr:cNvPr id="176" name="図 175"/>
        <xdr:cNvPicPr>
          <a:picLocks noChangeAspect="1"/>
        </xdr:cNvPicPr>
      </xdr:nvPicPr>
      <xdr:blipFill>
        <a:blip xmlns:r="http://schemas.openxmlformats.org/officeDocument/2006/relationships" r:embed="rId7"/>
        <a:stretch>
          <a:fillRect/>
        </a:stretch>
      </xdr:blipFill>
      <xdr:spPr>
        <a:xfrm>
          <a:off x="7067550" y="6800850"/>
          <a:ext cx="170703" cy="213378"/>
        </a:xfrm>
        <a:prstGeom prst="rect">
          <a:avLst/>
        </a:prstGeom>
      </xdr:spPr>
    </xdr:pic>
    <xdr:clientData/>
  </xdr:twoCellAnchor>
  <xdr:twoCellAnchor>
    <xdr:from>
      <xdr:col>15</xdr:col>
      <xdr:colOff>2857</xdr:colOff>
      <xdr:row>46</xdr:row>
      <xdr:rowOff>9525</xdr:rowOff>
    </xdr:from>
    <xdr:to>
      <xdr:col>15</xdr:col>
      <xdr:colOff>161925</xdr:colOff>
      <xdr:row>49</xdr:row>
      <xdr:rowOff>19049</xdr:rowOff>
    </xdr:to>
    <xdr:grpSp>
      <xdr:nvGrpSpPr>
        <xdr:cNvPr id="181" name="グループ化 180"/>
        <xdr:cNvGrpSpPr/>
      </xdr:nvGrpSpPr>
      <xdr:grpSpPr>
        <a:xfrm rot="10800000">
          <a:off x="8384857" y="7019925"/>
          <a:ext cx="159068" cy="180974"/>
          <a:chOff x="3765233" y="8715375"/>
          <a:chExt cx="146685" cy="180975"/>
        </a:xfrm>
      </xdr:grpSpPr>
      <xdr:cxnSp macro="">
        <xdr:nvCxnSpPr>
          <xdr:cNvPr id="184" name="直線コネクタ 183"/>
          <xdr:cNvCxnSpPr/>
        </xdr:nvCxnSpPr>
        <xdr:spPr>
          <a:xfrm>
            <a:off x="3765233" y="8715375"/>
            <a:ext cx="146685"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93" name="直線コネクタ 192"/>
          <xdr:cNvCxnSpPr/>
        </xdr:nvCxnSpPr>
        <xdr:spPr>
          <a:xfrm>
            <a:off x="3765233" y="8896350"/>
            <a:ext cx="146685" cy="0"/>
          </a:xfrm>
          <a:prstGeom prst="line">
            <a:avLst/>
          </a:prstGeom>
          <a:ln w="28575"/>
        </xdr:spPr>
        <xdr:style>
          <a:lnRef idx="1">
            <a:schemeClr val="dk1"/>
          </a:lnRef>
          <a:fillRef idx="0">
            <a:schemeClr val="dk1"/>
          </a:fillRef>
          <a:effectRef idx="0">
            <a:schemeClr val="dk1"/>
          </a:effectRef>
          <a:fontRef idx="minor">
            <a:schemeClr val="tx1"/>
          </a:fontRef>
        </xdr:style>
      </xdr:cxnSp>
      <xdr:cxnSp macro="">
        <xdr:nvCxnSpPr>
          <xdr:cNvPr id="194" name="直線コネクタ 193"/>
          <xdr:cNvCxnSpPr/>
        </xdr:nvCxnSpPr>
        <xdr:spPr>
          <a:xfrm>
            <a:off x="3905250" y="8715375"/>
            <a:ext cx="0" cy="1809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238125</xdr:colOff>
      <xdr:row>46</xdr:row>
      <xdr:rowOff>0</xdr:rowOff>
    </xdr:from>
    <xdr:to>
      <xdr:col>15</xdr:col>
      <xdr:colOff>19050</xdr:colOff>
      <xdr:row>46</xdr:row>
      <xdr:rowOff>0</xdr:rowOff>
    </xdr:to>
    <xdr:cxnSp macro="">
      <xdr:nvCxnSpPr>
        <xdr:cNvPr id="96" name="直線コネクタ 95"/>
        <xdr:cNvCxnSpPr/>
      </xdr:nvCxnSpPr>
      <xdr:spPr>
        <a:xfrm>
          <a:off x="7162800" y="6810375"/>
          <a:ext cx="94297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238125</xdr:colOff>
      <xdr:row>49</xdr:row>
      <xdr:rowOff>19050</xdr:rowOff>
    </xdr:from>
    <xdr:to>
      <xdr:col>15</xdr:col>
      <xdr:colOff>9525</xdr:colOff>
      <xdr:row>49</xdr:row>
      <xdr:rowOff>19050</xdr:rowOff>
    </xdr:to>
    <xdr:cxnSp macro="">
      <xdr:nvCxnSpPr>
        <xdr:cNvPr id="103" name="直線コネクタ 102"/>
        <xdr:cNvCxnSpPr/>
      </xdr:nvCxnSpPr>
      <xdr:spPr>
        <a:xfrm>
          <a:off x="7162800" y="7000875"/>
          <a:ext cx="9334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46</xdr:row>
      <xdr:rowOff>38100</xdr:rowOff>
    </xdr:from>
    <xdr:to>
      <xdr:col>15</xdr:col>
      <xdr:colOff>190500</xdr:colOff>
      <xdr:row>48</xdr:row>
      <xdr:rowOff>47625</xdr:rowOff>
    </xdr:to>
    <xdr:sp macro="" textlink="">
      <xdr:nvSpPr>
        <xdr:cNvPr id="107" name="テキスト ボックス 106"/>
        <xdr:cNvSpPr txBox="1"/>
      </xdr:nvSpPr>
      <xdr:spPr>
        <a:xfrm>
          <a:off x="8429625" y="6829425"/>
          <a:ext cx="142875" cy="1238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⑫</a:t>
          </a:r>
        </a:p>
      </xdr:txBody>
    </xdr:sp>
    <xdr:clientData/>
  </xdr:twoCellAnchor>
  <xdr:twoCellAnchor>
    <xdr:from>
      <xdr:col>0</xdr:col>
      <xdr:colOff>238125</xdr:colOff>
      <xdr:row>98</xdr:row>
      <xdr:rowOff>123825</xdr:rowOff>
    </xdr:from>
    <xdr:to>
      <xdr:col>0</xdr:col>
      <xdr:colOff>419100</xdr:colOff>
      <xdr:row>98</xdr:row>
      <xdr:rowOff>276225</xdr:rowOff>
    </xdr:to>
    <xdr:sp macro="" textlink="">
      <xdr:nvSpPr>
        <xdr:cNvPr id="195" name="テキスト ボックス 194"/>
        <xdr:cNvSpPr txBox="1"/>
      </xdr:nvSpPr>
      <xdr:spPr>
        <a:xfrm>
          <a:off x="238125" y="16506825"/>
          <a:ext cx="180975" cy="152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⑫</a:t>
          </a:r>
        </a:p>
      </xdr:txBody>
    </xdr:sp>
    <xdr:clientData/>
  </xdr:twoCellAnchor>
  <xdr:twoCellAnchor>
    <xdr:from>
      <xdr:col>0</xdr:col>
      <xdr:colOff>209550</xdr:colOff>
      <xdr:row>107</xdr:row>
      <xdr:rowOff>76200</xdr:rowOff>
    </xdr:from>
    <xdr:to>
      <xdr:col>0</xdr:col>
      <xdr:colOff>390525</xdr:colOff>
      <xdr:row>107</xdr:row>
      <xdr:rowOff>228600</xdr:rowOff>
    </xdr:to>
    <xdr:sp macro="" textlink="">
      <xdr:nvSpPr>
        <xdr:cNvPr id="197" name="テキスト ボックス 196"/>
        <xdr:cNvSpPr txBox="1"/>
      </xdr:nvSpPr>
      <xdr:spPr>
        <a:xfrm>
          <a:off x="209550" y="12830175"/>
          <a:ext cx="180975" cy="152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⑭</a:t>
          </a:r>
        </a:p>
      </xdr:txBody>
    </xdr:sp>
    <xdr:clientData/>
  </xdr:twoCellAnchor>
  <xdr:twoCellAnchor>
    <xdr:from>
      <xdr:col>0</xdr:col>
      <xdr:colOff>200025</xdr:colOff>
      <xdr:row>103</xdr:row>
      <xdr:rowOff>114300</xdr:rowOff>
    </xdr:from>
    <xdr:to>
      <xdr:col>0</xdr:col>
      <xdr:colOff>381000</xdr:colOff>
      <xdr:row>103</xdr:row>
      <xdr:rowOff>266700</xdr:rowOff>
    </xdr:to>
    <xdr:sp macro="" textlink="">
      <xdr:nvSpPr>
        <xdr:cNvPr id="198" name="テキスト ボックス 197"/>
        <xdr:cNvSpPr txBox="1"/>
      </xdr:nvSpPr>
      <xdr:spPr>
        <a:xfrm>
          <a:off x="200025" y="12534900"/>
          <a:ext cx="180975" cy="152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⑬</a:t>
          </a:r>
        </a:p>
      </xdr:txBody>
    </xdr:sp>
    <xdr:clientData/>
  </xdr:twoCellAnchor>
  <xdr:twoCellAnchor>
    <xdr:from>
      <xdr:col>12</xdr:col>
      <xdr:colOff>542925</xdr:colOff>
      <xdr:row>46</xdr:row>
      <xdr:rowOff>28575</xdr:rowOff>
    </xdr:from>
    <xdr:to>
      <xdr:col>13</xdr:col>
      <xdr:colOff>142875</xdr:colOff>
      <xdr:row>49</xdr:row>
      <xdr:rowOff>9525</xdr:rowOff>
    </xdr:to>
    <xdr:sp macro="" textlink="">
      <xdr:nvSpPr>
        <xdr:cNvPr id="199" name="テキスト ボックス 198"/>
        <xdr:cNvSpPr txBox="1"/>
      </xdr:nvSpPr>
      <xdr:spPr>
        <a:xfrm>
          <a:off x="7181850" y="6819900"/>
          <a:ext cx="180975" cy="152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⑬</a:t>
          </a:r>
        </a:p>
      </xdr:txBody>
    </xdr:sp>
    <xdr:clientData/>
  </xdr:twoCellAnchor>
  <xdr:twoCellAnchor>
    <xdr:from>
      <xdr:col>14</xdr:col>
      <xdr:colOff>66675</xdr:colOff>
      <xdr:row>46</xdr:row>
      <xdr:rowOff>28575</xdr:rowOff>
    </xdr:from>
    <xdr:to>
      <xdr:col>14</xdr:col>
      <xdr:colOff>247650</xdr:colOff>
      <xdr:row>49</xdr:row>
      <xdr:rowOff>9525</xdr:rowOff>
    </xdr:to>
    <xdr:sp macro="" textlink="">
      <xdr:nvSpPr>
        <xdr:cNvPr id="203" name="テキスト ボックス 202"/>
        <xdr:cNvSpPr txBox="1"/>
      </xdr:nvSpPr>
      <xdr:spPr>
        <a:xfrm>
          <a:off x="7572375" y="6838950"/>
          <a:ext cx="180975" cy="1524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⑭</a:t>
          </a:r>
        </a:p>
      </xdr:txBody>
    </xdr:sp>
    <xdr:clientData/>
  </xdr:twoCellAnchor>
  <xdr:twoCellAnchor>
    <xdr:from>
      <xdr:col>13</xdr:col>
      <xdr:colOff>66675</xdr:colOff>
      <xdr:row>45</xdr:row>
      <xdr:rowOff>19050</xdr:rowOff>
    </xdr:from>
    <xdr:to>
      <xdr:col>13</xdr:col>
      <xdr:colOff>171450</xdr:colOff>
      <xdr:row>47</xdr:row>
      <xdr:rowOff>28575</xdr:rowOff>
    </xdr:to>
    <xdr:cxnSp macro="">
      <xdr:nvCxnSpPr>
        <xdr:cNvPr id="118" name="直線コネクタ 117"/>
        <xdr:cNvCxnSpPr/>
      </xdr:nvCxnSpPr>
      <xdr:spPr>
        <a:xfrm>
          <a:off x="7038975" y="6772275"/>
          <a:ext cx="104775" cy="123825"/>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76200</xdr:colOff>
      <xdr:row>48</xdr:row>
      <xdr:rowOff>0</xdr:rowOff>
    </xdr:from>
    <xdr:to>
      <xdr:col>13</xdr:col>
      <xdr:colOff>180975</xdr:colOff>
      <xdr:row>49</xdr:row>
      <xdr:rowOff>47625</xdr:rowOff>
    </xdr:to>
    <xdr:cxnSp macro="">
      <xdr:nvCxnSpPr>
        <xdr:cNvPr id="120" name="直線コネクタ 119"/>
        <xdr:cNvCxnSpPr/>
      </xdr:nvCxnSpPr>
      <xdr:spPr>
        <a:xfrm flipV="1">
          <a:off x="7048500" y="6924675"/>
          <a:ext cx="104775" cy="104775"/>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47626</xdr:colOff>
      <xdr:row>47</xdr:row>
      <xdr:rowOff>9525</xdr:rowOff>
    </xdr:from>
    <xdr:to>
      <xdr:col>17</xdr:col>
      <xdr:colOff>114302</xdr:colOff>
      <xdr:row>48</xdr:row>
      <xdr:rowOff>38100</xdr:rowOff>
    </xdr:to>
    <xdr:sp macro="" textlink="">
      <xdr:nvSpPr>
        <xdr:cNvPr id="155" name="円/楕円 154"/>
        <xdr:cNvSpPr/>
      </xdr:nvSpPr>
      <xdr:spPr>
        <a:xfrm>
          <a:off x="9344026" y="6877050"/>
          <a:ext cx="66676" cy="85725"/>
        </a:xfrm>
        <a:prstGeom prst="ellipse">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42</xdr:row>
      <xdr:rowOff>19051</xdr:rowOff>
    </xdr:from>
    <xdr:to>
      <xdr:col>17</xdr:col>
      <xdr:colOff>209550</xdr:colOff>
      <xdr:row>45</xdr:row>
      <xdr:rowOff>1</xdr:rowOff>
    </xdr:to>
    <xdr:sp macro="" textlink="">
      <xdr:nvSpPr>
        <xdr:cNvPr id="214" name="テキスト ボックス 213"/>
        <xdr:cNvSpPr txBox="1"/>
      </xdr:nvSpPr>
      <xdr:spPr>
        <a:xfrm>
          <a:off x="9353550" y="6581776"/>
          <a:ext cx="152400" cy="152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⑪</a:t>
          </a:r>
        </a:p>
      </xdr:txBody>
    </xdr:sp>
    <xdr:clientData/>
  </xdr:twoCellAnchor>
  <xdr:twoCellAnchor>
    <xdr:from>
      <xdr:col>3</xdr:col>
      <xdr:colOff>447674</xdr:colOff>
      <xdr:row>39</xdr:row>
      <xdr:rowOff>9526</xdr:rowOff>
    </xdr:from>
    <xdr:to>
      <xdr:col>4</xdr:col>
      <xdr:colOff>9522</xdr:colOff>
      <xdr:row>54</xdr:row>
      <xdr:rowOff>8604</xdr:rowOff>
    </xdr:to>
    <xdr:sp macro="" textlink="">
      <xdr:nvSpPr>
        <xdr:cNvPr id="178" name="正方形/長方形 177"/>
        <xdr:cNvSpPr/>
      </xdr:nvSpPr>
      <xdr:spPr>
        <a:xfrm flipH="1">
          <a:off x="1809749" y="6419851"/>
          <a:ext cx="142873" cy="8563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31</xdr:row>
      <xdr:rowOff>28575</xdr:rowOff>
    </xdr:from>
    <xdr:to>
      <xdr:col>9</xdr:col>
      <xdr:colOff>314325</xdr:colOff>
      <xdr:row>31</xdr:row>
      <xdr:rowOff>28575</xdr:rowOff>
    </xdr:to>
    <xdr:cxnSp macro="">
      <xdr:nvCxnSpPr>
        <xdr:cNvPr id="32" name="直線矢印コネクタ 31"/>
        <xdr:cNvCxnSpPr/>
      </xdr:nvCxnSpPr>
      <xdr:spPr>
        <a:xfrm>
          <a:off x="1962150" y="5276850"/>
          <a:ext cx="32480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10960</xdr:colOff>
      <xdr:row>30</xdr:row>
      <xdr:rowOff>95250</xdr:rowOff>
    </xdr:from>
    <xdr:to>
      <xdr:col>4</xdr:col>
      <xdr:colOff>19050</xdr:colOff>
      <xdr:row>31</xdr:row>
      <xdr:rowOff>142875</xdr:rowOff>
    </xdr:to>
    <xdr:cxnSp macro="">
      <xdr:nvCxnSpPr>
        <xdr:cNvPr id="43" name="直線コネクタ 42"/>
        <xdr:cNvCxnSpPr/>
      </xdr:nvCxnSpPr>
      <xdr:spPr>
        <a:xfrm flipV="1">
          <a:off x="1954060" y="5172075"/>
          <a:ext cx="8090"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322414</xdr:colOff>
      <xdr:row>30</xdr:row>
      <xdr:rowOff>123825</xdr:rowOff>
    </xdr:from>
    <xdr:to>
      <xdr:col>9</xdr:col>
      <xdr:colOff>323850</xdr:colOff>
      <xdr:row>31</xdr:row>
      <xdr:rowOff>123825</xdr:rowOff>
    </xdr:to>
    <xdr:cxnSp macro="">
      <xdr:nvCxnSpPr>
        <xdr:cNvPr id="52" name="直線コネクタ 51"/>
        <xdr:cNvCxnSpPr>
          <a:stCxn id="26" idx="0"/>
        </xdr:cNvCxnSpPr>
      </xdr:nvCxnSpPr>
      <xdr:spPr>
        <a:xfrm flipV="1">
          <a:off x="4970614" y="5200650"/>
          <a:ext cx="1436"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66674</xdr:colOff>
      <xdr:row>29</xdr:row>
      <xdr:rowOff>154306</xdr:rowOff>
    </xdr:from>
    <xdr:to>
      <xdr:col>7</xdr:col>
      <xdr:colOff>66674</xdr:colOff>
      <xdr:row>30</xdr:row>
      <xdr:rowOff>161925</xdr:rowOff>
    </xdr:to>
    <xdr:sp macro="" textlink="">
      <xdr:nvSpPr>
        <xdr:cNvPr id="55" name="テキスト ボックス 54"/>
        <xdr:cNvSpPr txBox="1"/>
      </xdr:nvSpPr>
      <xdr:spPr>
        <a:xfrm>
          <a:off x="2971799" y="5059681"/>
          <a:ext cx="581025" cy="179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2.9m</a:t>
          </a:r>
          <a:endParaRPr kumimoji="1" lang="ja-JP" altLang="en-US" sz="1100"/>
        </a:p>
      </xdr:txBody>
    </xdr:sp>
    <xdr:clientData/>
  </xdr:twoCellAnchor>
  <xdr:twoCellAnchor>
    <xdr:from>
      <xdr:col>2</xdr:col>
      <xdr:colOff>152400</xdr:colOff>
      <xdr:row>31</xdr:row>
      <xdr:rowOff>9525</xdr:rowOff>
    </xdr:from>
    <xdr:to>
      <xdr:col>4</xdr:col>
      <xdr:colOff>9525</xdr:colOff>
      <xdr:row>31</xdr:row>
      <xdr:rowOff>19050</xdr:rowOff>
    </xdr:to>
    <xdr:cxnSp macro="">
      <xdr:nvCxnSpPr>
        <xdr:cNvPr id="68" name="直線矢印コネクタ 67"/>
        <xdr:cNvCxnSpPr/>
      </xdr:nvCxnSpPr>
      <xdr:spPr>
        <a:xfrm>
          <a:off x="981075" y="5257800"/>
          <a:ext cx="971550" cy="95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161925</xdr:colOff>
      <xdr:row>28</xdr:row>
      <xdr:rowOff>0</xdr:rowOff>
    </xdr:from>
    <xdr:to>
      <xdr:col>2</xdr:col>
      <xdr:colOff>161925</xdr:colOff>
      <xdr:row>31</xdr:row>
      <xdr:rowOff>57150</xdr:rowOff>
    </xdr:to>
    <xdr:cxnSp macro="">
      <xdr:nvCxnSpPr>
        <xdr:cNvPr id="74" name="直線コネクタ 73"/>
        <xdr:cNvCxnSpPr/>
      </xdr:nvCxnSpPr>
      <xdr:spPr>
        <a:xfrm>
          <a:off x="990600" y="4733925"/>
          <a:ext cx="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257175</xdr:colOff>
      <xdr:row>30</xdr:row>
      <xdr:rowOff>9525</xdr:rowOff>
    </xdr:from>
    <xdr:to>
      <xdr:col>3</xdr:col>
      <xdr:colOff>295275</xdr:colOff>
      <xdr:row>30</xdr:row>
      <xdr:rowOff>133350</xdr:rowOff>
    </xdr:to>
    <xdr:sp macro="" textlink="">
      <xdr:nvSpPr>
        <xdr:cNvPr id="75" name="テキスト ボックス 74"/>
        <xdr:cNvSpPr txBox="1"/>
      </xdr:nvSpPr>
      <xdr:spPr>
        <a:xfrm>
          <a:off x="1085850" y="5086350"/>
          <a:ext cx="5715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0.85m</a:t>
          </a:r>
          <a:endParaRPr kumimoji="1" lang="ja-JP" altLang="en-US" sz="1100"/>
        </a:p>
      </xdr:txBody>
    </xdr:sp>
    <xdr:clientData/>
  </xdr:twoCellAnchor>
  <xdr:twoCellAnchor>
    <xdr:from>
      <xdr:col>9</xdr:col>
      <xdr:colOff>333375</xdr:colOff>
      <xdr:row>31</xdr:row>
      <xdr:rowOff>19050</xdr:rowOff>
    </xdr:from>
    <xdr:to>
      <xdr:col>14</xdr:col>
      <xdr:colOff>9525</xdr:colOff>
      <xdr:row>31</xdr:row>
      <xdr:rowOff>28576</xdr:rowOff>
    </xdr:to>
    <xdr:cxnSp macro="">
      <xdr:nvCxnSpPr>
        <xdr:cNvPr id="79" name="直線矢印コネクタ 78"/>
        <xdr:cNvCxnSpPr/>
      </xdr:nvCxnSpPr>
      <xdr:spPr>
        <a:xfrm flipV="1">
          <a:off x="4981575" y="5267325"/>
          <a:ext cx="2581275" cy="9526"/>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209550</xdr:colOff>
      <xdr:row>30</xdr:row>
      <xdr:rowOff>9525</xdr:rowOff>
    </xdr:from>
    <xdr:to>
      <xdr:col>12</xdr:col>
      <xdr:colOff>257175</xdr:colOff>
      <xdr:row>31</xdr:row>
      <xdr:rowOff>0</xdr:rowOff>
    </xdr:to>
    <xdr:sp macro="" textlink="">
      <xdr:nvSpPr>
        <xdr:cNvPr id="86" name="テキスト ボックス 85"/>
        <xdr:cNvSpPr txBox="1"/>
      </xdr:nvSpPr>
      <xdr:spPr>
        <a:xfrm>
          <a:off x="6019800" y="5086350"/>
          <a:ext cx="6286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2.25m</a:t>
          </a:r>
          <a:endParaRPr kumimoji="1" lang="ja-JP" altLang="en-US" sz="1100"/>
        </a:p>
      </xdr:txBody>
    </xdr:sp>
    <xdr:clientData/>
  </xdr:twoCellAnchor>
  <xdr:twoCellAnchor>
    <xdr:from>
      <xdr:col>3</xdr:col>
      <xdr:colOff>561975</xdr:colOff>
      <xdr:row>43</xdr:row>
      <xdr:rowOff>28575</xdr:rowOff>
    </xdr:from>
    <xdr:to>
      <xdr:col>4</xdr:col>
      <xdr:colOff>123825</xdr:colOff>
      <xdr:row>46</xdr:row>
      <xdr:rowOff>19050</xdr:rowOff>
    </xdr:to>
    <xdr:sp macro="" textlink="">
      <xdr:nvSpPr>
        <xdr:cNvPr id="196" name="テキスト ボックス 195"/>
        <xdr:cNvSpPr txBox="1"/>
      </xdr:nvSpPr>
      <xdr:spPr>
        <a:xfrm>
          <a:off x="1924050" y="6667500"/>
          <a:ext cx="142875" cy="1619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editAs="oneCell">
    <xdr:from>
      <xdr:col>12</xdr:col>
      <xdr:colOff>107057</xdr:colOff>
      <xdr:row>78</xdr:row>
      <xdr:rowOff>54869</xdr:rowOff>
    </xdr:from>
    <xdr:to>
      <xdr:col>12</xdr:col>
      <xdr:colOff>454559</xdr:colOff>
      <xdr:row>78</xdr:row>
      <xdr:rowOff>292634</xdr:rowOff>
    </xdr:to>
    <xdr:pic>
      <xdr:nvPicPr>
        <xdr:cNvPr id="267" name="図 266"/>
        <xdr:cNvPicPr>
          <a:picLocks noChangeAspect="1"/>
        </xdr:cNvPicPr>
      </xdr:nvPicPr>
      <xdr:blipFill>
        <a:blip xmlns:r="http://schemas.openxmlformats.org/officeDocument/2006/relationships" r:embed="rId11"/>
        <a:stretch>
          <a:fillRect/>
        </a:stretch>
      </xdr:blipFill>
      <xdr:spPr>
        <a:xfrm rot="5400000">
          <a:off x="6753225" y="10496551"/>
          <a:ext cx="237765" cy="347502"/>
        </a:xfrm>
        <a:prstGeom prst="rect">
          <a:avLst/>
        </a:prstGeom>
      </xdr:spPr>
    </xdr:pic>
    <xdr:clientData/>
  </xdr:twoCellAnchor>
  <xdr:twoCellAnchor editAs="oneCell">
    <xdr:from>
      <xdr:col>12</xdr:col>
      <xdr:colOff>104775</xdr:colOff>
      <xdr:row>87</xdr:row>
      <xdr:rowOff>47625</xdr:rowOff>
    </xdr:from>
    <xdr:to>
      <xdr:col>12</xdr:col>
      <xdr:colOff>452277</xdr:colOff>
      <xdr:row>87</xdr:row>
      <xdr:rowOff>285390</xdr:rowOff>
    </xdr:to>
    <xdr:pic>
      <xdr:nvPicPr>
        <xdr:cNvPr id="269" name="図 268"/>
        <xdr:cNvPicPr>
          <a:picLocks noChangeAspect="1"/>
        </xdr:cNvPicPr>
      </xdr:nvPicPr>
      <xdr:blipFill>
        <a:blip xmlns:r="http://schemas.openxmlformats.org/officeDocument/2006/relationships" r:embed="rId12"/>
        <a:stretch>
          <a:fillRect/>
        </a:stretch>
      </xdr:blipFill>
      <xdr:spPr>
        <a:xfrm>
          <a:off x="6696075" y="12430125"/>
          <a:ext cx="347502" cy="237765"/>
        </a:xfrm>
        <a:prstGeom prst="rect">
          <a:avLst/>
        </a:prstGeom>
      </xdr:spPr>
    </xdr:pic>
    <xdr:clientData/>
  </xdr:twoCellAnchor>
  <xdr:twoCellAnchor>
    <xdr:from>
      <xdr:col>13</xdr:col>
      <xdr:colOff>114300</xdr:colOff>
      <xdr:row>33</xdr:row>
      <xdr:rowOff>28575</xdr:rowOff>
    </xdr:from>
    <xdr:to>
      <xdr:col>14</xdr:col>
      <xdr:colOff>9525</xdr:colOff>
      <xdr:row>33</xdr:row>
      <xdr:rowOff>38100</xdr:rowOff>
    </xdr:to>
    <xdr:cxnSp macro="">
      <xdr:nvCxnSpPr>
        <xdr:cNvPr id="50" name="直線矢印コネクタ 49"/>
        <xdr:cNvCxnSpPr/>
      </xdr:nvCxnSpPr>
      <xdr:spPr>
        <a:xfrm flipV="1">
          <a:off x="7038975" y="5619750"/>
          <a:ext cx="476250" cy="9525"/>
        </a:xfrm>
        <a:prstGeom prst="straightConnector1">
          <a:avLst/>
        </a:prstGeom>
        <a:ln w="31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114300</xdr:colOff>
      <xdr:row>33</xdr:row>
      <xdr:rowOff>1</xdr:rowOff>
    </xdr:from>
    <xdr:to>
      <xdr:col>14</xdr:col>
      <xdr:colOff>209550</xdr:colOff>
      <xdr:row>33</xdr:row>
      <xdr:rowOff>152401</xdr:rowOff>
    </xdr:to>
    <xdr:sp macro="" textlink="">
      <xdr:nvSpPr>
        <xdr:cNvPr id="51" name="テキスト ボックス 50"/>
        <xdr:cNvSpPr txBox="1"/>
      </xdr:nvSpPr>
      <xdr:spPr>
        <a:xfrm>
          <a:off x="7334250" y="5591176"/>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0.59m</a:t>
          </a:r>
          <a:endParaRPr kumimoji="1" lang="ja-JP" altLang="en-US" sz="1100"/>
        </a:p>
      </xdr:txBody>
    </xdr:sp>
    <xdr:clientData/>
  </xdr:twoCellAnchor>
  <xdr:oneCellAnchor>
    <xdr:from>
      <xdr:col>6</xdr:col>
      <xdr:colOff>190500</xdr:colOff>
      <xdr:row>72</xdr:row>
      <xdr:rowOff>47625</xdr:rowOff>
    </xdr:from>
    <xdr:ext cx="231668" cy="188992"/>
    <xdr:pic>
      <xdr:nvPicPr>
        <xdr:cNvPr id="187" name="図 186"/>
        <xdr:cNvPicPr>
          <a:picLocks noChangeAspect="1"/>
        </xdr:cNvPicPr>
      </xdr:nvPicPr>
      <xdr:blipFill>
        <a:blip xmlns:r="http://schemas.openxmlformats.org/officeDocument/2006/relationships" r:embed="rId13"/>
        <a:stretch>
          <a:fillRect/>
        </a:stretch>
      </xdr:blipFill>
      <xdr:spPr>
        <a:xfrm rot="10800000">
          <a:off x="3343275" y="10220325"/>
          <a:ext cx="231668" cy="188992"/>
        </a:xfrm>
        <a:prstGeom prst="rect">
          <a:avLst/>
        </a:prstGeom>
      </xdr:spPr>
    </xdr:pic>
    <xdr:clientData/>
  </xdr:oneCellAnchor>
  <xdr:oneCellAnchor>
    <xdr:from>
      <xdr:col>6</xdr:col>
      <xdr:colOff>219075</xdr:colOff>
      <xdr:row>78</xdr:row>
      <xdr:rowOff>76200</xdr:rowOff>
    </xdr:from>
    <xdr:ext cx="170703" cy="213378"/>
    <xdr:pic>
      <xdr:nvPicPr>
        <xdr:cNvPr id="188" name="図 187"/>
        <xdr:cNvPicPr>
          <a:picLocks noChangeAspect="1"/>
        </xdr:cNvPicPr>
      </xdr:nvPicPr>
      <xdr:blipFill>
        <a:blip xmlns:r="http://schemas.openxmlformats.org/officeDocument/2006/relationships" r:embed="rId7"/>
        <a:stretch>
          <a:fillRect/>
        </a:stretch>
      </xdr:blipFill>
      <xdr:spPr>
        <a:xfrm>
          <a:off x="3324225" y="10572750"/>
          <a:ext cx="170703" cy="213378"/>
        </a:xfrm>
        <a:prstGeom prst="rect">
          <a:avLst/>
        </a:prstGeom>
      </xdr:spPr>
    </xdr:pic>
    <xdr:clientData/>
  </xdr:oneCellAnchor>
  <xdr:oneCellAnchor>
    <xdr:from>
      <xdr:col>6</xdr:col>
      <xdr:colOff>200025</xdr:colOff>
      <xdr:row>82</xdr:row>
      <xdr:rowOff>76200</xdr:rowOff>
    </xdr:from>
    <xdr:ext cx="231668" cy="188992"/>
    <xdr:pic>
      <xdr:nvPicPr>
        <xdr:cNvPr id="189" name="図 188"/>
        <xdr:cNvPicPr>
          <a:picLocks noChangeAspect="1"/>
        </xdr:cNvPicPr>
      </xdr:nvPicPr>
      <xdr:blipFill>
        <a:blip xmlns:r="http://schemas.openxmlformats.org/officeDocument/2006/relationships" r:embed="rId13"/>
        <a:stretch>
          <a:fillRect/>
        </a:stretch>
      </xdr:blipFill>
      <xdr:spPr>
        <a:xfrm>
          <a:off x="3305175" y="10887075"/>
          <a:ext cx="231668" cy="188992"/>
        </a:xfrm>
        <a:prstGeom prst="rect">
          <a:avLst/>
        </a:prstGeom>
      </xdr:spPr>
    </xdr:pic>
    <xdr:clientData/>
  </xdr:oneCellAnchor>
  <xdr:oneCellAnchor>
    <xdr:from>
      <xdr:col>6</xdr:col>
      <xdr:colOff>228600</xdr:colOff>
      <xdr:row>83</xdr:row>
      <xdr:rowOff>47625</xdr:rowOff>
    </xdr:from>
    <xdr:ext cx="170703" cy="213378"/>
    <xdr:pic>
      <xdr:nvPicPr>
        <xdr:cNvPr id="36" name="図 35"/>
        <xdr:cNvPicPr>
          <a:picLocks noChangeAspect="1"/>
        </xdr:cNvPicPr>
      </xdr:nvPicPr>
      <xdr:blipFill>
        <a:blip xmlns:r="http://schemas.openxmlformats.org/officeDocument/2006/relationships" r:embed="rId7"/>
        <a:stretch>
          <a:fillRect/>
        </a:stretch>
      </xdr:blipFill>
      <xdr:spPr>
        <a:xfrm>
          <a:off x="3333750" y="11172825"/>
          <a:ext cx="170703" cy="213378"/>
        </a:xfrm>
        <a:prstGeom prst="rect">
          <a:avLst/>
        </a:prstGeom>
      </xdr:spPr>
    </xdr:pic>
    <xdr:clientData/>
  </xdr:oneCellAnchor>
  <xdr:twoCellAnchor>
    <xdr:from>
      <xdr:col>6</xdr:col>
      <xdr:colOff>200025</xdr:colOff>
      <xdr:row>84</xdr:row>
      <xdr:rowOff>85725</xdr:rowOff>
    </xdr:from>
    <xdr:to>
      <xdr:col>6</xdr:col>
      <xdr:colOff>371475</xdr:colOff>
      <xdr:row>84</xdr:row>
      <xdr:rowOff>257175</xdr:rowOff>
    </xdr:to>
    <xdr:sp macro="" textlink="">
      <xdr:nvSpPr>
        <xdr:cNvPr id="38" name="ドーナツ 37"/>
        <xdr:cNvSpPr/>
      </xdr:nvSpPr>
      <xdr:spPr>
        <a:xfrm>
          <a:off x="3305175" y="11544300"/>
          <a:ext cx="171450" cy="171450"/>
        </a:xfrm>
        <a:prstGeom prst="donu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238125</xdr:colOff>
      <xdr:row>85</xdr:row>
      <xdr:rowOff>142875</xdr:rowOff>
    </xdr:from>
    <xdr:to>
      <xdr:col>6</xdr:col>
      <xdr:colOff>352425</xdr:colOff>
      <xdr:row>85</xdr:row>
      <xdr:rowOff>247650</xdr:rowOff>
    </xdr:to>
    <xdr:sp macro="" textlink="">
      <xdr:nvSpPr>
        <xdr:cNvPr id="53" name="円/楕円 52"/>
        <xdr:cNvSpPr/>
      </xdr:nvSpPr>
      <xdr:spPr>
        <a:xfrm>
          <a:off x="3343275" y="11915775"/>
          <a:ext cx="114300" cy="104775"/>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219075</xdr:colOff>
      <xdr:row>87</xdr:row>
      <xdr:rowOff>85725</xdr:rowOff>
    </xdr:from>
    <xdr:ext cx="170703" cy="213378"/>
    <xdr:pic>
      <xdr:nvPicPr>
        <xdr:cNvPr id="215" name="図 214"/>
        <xdr:cNvPicPr>
          <a:picLocks noChangeAspect="1"/>
        </xdr:cNvPicPr>
      </xdr:nvPicPr>
      <xdr:blipFill>
        <a:blip xmlns:r="http://schemas.openxmlformats.org/officeDocument/2006/relationships" r:embed="rId7"/>
        <a:stretch>
          <a:fillRect/>
        </a:stretch>
      </xdr:blipFill>
      <xdr:spPr>
        <a:xfrm>
          <a:off x="3324225" y="12468225"/>
          <a:ext cx="170703" cy="213378"/>
        </a:xfrm>
        <a:prstGeom prst="rect">
          <a:avLst/>
        </a:prstGeom>
      </xdr:spPr>
    </xdr:pic>
    <xdr:clientData/>
  </xdr:oneCellAnchor>
  <xdr:oneCellAnchor>
    <xdr:from>
      <xdr:col>6</xdr:col>
      <xdr:colOff>171450</xdr:colOff>
      <xdr:row>90</xdr:row>
      <xdr:rowOff>104775</xdr:rowOff>
    </xdr:from>
    <xdr:ext cx="237765" cy="188992"/>
    <xdr:pic>
      <xdr:nvPicPr>
        <xdr:cNvPr id="60" name="図 59"/>
        <xdr:cNvPicPr>
          <a:picLocks noChangeAspect="1"/>
        </xdr:cNvPicPr>
      </xdr:nvPicPr>
      <xdr:blipFill>
        <a:blip xmlns:r="http://schemas.openxmlformats.org/officeDocument/2006/relationships" r:embed="rId14"/>
        <a:stretch>
          <a:fillRect/>
        </a:stretch>
      </xdr:blipFill>
      <xdr:spPr>
        <a:xfrm>
          <a:off x="3276600" y="13173075"/>
          <a:ext cx="237765" cy="188992"/>
        </a:xfrm>
        <a:prstGeom prst="rect">
          <a:avLst/>
        </a:prstGeom>
      </xdr:spPr>
    </xdr:pic>
    <xdr:clientData/>
  </xdr:oneCellAnchor>
  <xdr:oneCellAnchor>
    <xdr:from>
      <xdr:col>6</xdr:col>
      <xdr:colOff>161925</xdr:colOff>
      <xdr:row>91</xdr:row>
      <xdr:rowOff>161925</xdr:rowOff>
    </xdr:from>
    <xdr:ext cx="237765" cy="66675"/>
    <xdr:pic>
      <xdr:nvPicPr>
        <xdr:cNvPr id="218" name="図 217"/>
        <xdr:cNvPicPr>
          <a:picLocks noChangeAspect="1"/>
        </xdr:cNvPicPr>
      </xdr:nvPicPr>
      <xdr:blipFill>
        <a:blip xmlns:r="http://schemas.openxmlformats.org/officeDocument/2006/relationships" r:embed="rId15"/>
        <a:stretch>
          <a:fillRect/>
        </a:stretch>
      </xdr:blipFill>
      <xdr:spPr>
        <a:xfrm>
          <a:off x="3314700" y="15154275"/>
          <a:ext cx="237765" cy="66675"/>
        </a:xfrm>
        <a:prstGeom prst="rect">
          <a:avLst/>
        </a:prstGeom>
      </xdr:spPr>
    </xdr:pic>
    <xdr:clientData/>
  </xdr:oneCellAnchor>
  <xdr:oneCellAnchor>
    <xdr:from>
      <xdr:col>6</xdr:col>
      <xdr:colOff>238125</xdr:colOff>
      <xdr:row>92</xdr:row>
      <xdr:rowOff>28575</xdr:rowOff>
    </xdr:from>
    <xdr:ext cx="170703" cy="213378"/>
    <xdr:pic>
      <xdr:nvPicPr>
        <xdr:cNvPr id="219" name="図 218"/>
        <xdr:cNvPicPr>
          <a:picLocks noChangeAspect="1"/>
        </xdr:cNvPicPr>
      </xdr:nvPicPr>
      <xdr:blipFill>
        <a:blip xmlns:r="http://schemas.openxmlformats.org/officeDocument/2006/relationships" r:embed="rId7"/>
        <a:stretch>
          <a:fillRect/>
        </a:stretch>
      </xdr:blipFill>
      <xdr:spPr>
        <a:xfrm>
          <a:off x="3390900" y="15363825"/>
          <a:ext cx="170703" cy="213378"/>
        </a:xfrm>
        <a:prstGeom prst="rect">
          <a:avLst/>
        </a:prstGeom>
      </xdr:spPr>
    </xdr:pic>
    <xdr:clientData/>
  </xdr:oneCellAnchor>
  <xdr:twoCellAnchor>
    <xdr:from>
      <xdr:col>9</xdr:col>
      <xdr:colOff>466725</xdr:colOff>
      <xdr:row>64</xdr:row>
      <xdr:rowOff>66675</xdr:rowOff>
    </xdr:from>
    <xdr:to>
      <xdr:col>17</xdr:col>
      <xdr:colOff>0</xdr:colOff>
      <xdr:row>64</xdr:row>
      <xdr:rowOff>66675</xdr:rowOff>
    </xdr:to>
    <xdr:cxnSp macro="">
      <xdr:nvCxnSpPr>
        <xdr:cNvPr id="71" name="直線矢印コネクタ 70"/>
        <xdr:cNvCxnSpPr/>
      </xdr:nvCxnSpPr>
      <xdr:spPr>
        <a:xfrm>
          <a:off x="5314950" y="8020050"/>
          <a:ext cx="41814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266700</xdr:colOff>
      <xdr:row>63</xdr:row>
      <xdr:rowOff>38100</xdr:rowOff>
    </xdr:from>
    <xdr:to>
      <xdr:col>13</xdr:col>
      <xdr:colOff>390525</xdr:colOff>
      <xdr:row>64</xdr:row>
      <xdr:rowOff>76200</xdr:rowOff>
    </xdr:to>
    <xdr:sp macro="" textlink="">
      <xdr:nvSpPr>
        <xdr:cNvPr id="72" name="テキスト ボックス 71"/>
        <xdr:cNvSpPr txBox="1"/>
      </xdr:nvSpPr>
      <xdr:spPr>
        <a:xfrm>
          <a:off x="6858000" y="7820025"/>
          <a:ext cx="7048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３</a:t>
          </a:r>
          <a:r>
            <a:rPr kumimoji="1" lang="en-US" altLang="ja-JP" sz="1100" b="1"/>
            <a:t>.</a:t>
          </a:r>
          <a:r>
            <a:rPr kumimoji="1" lang="ja-JP" altLang="en-US" sz="1100" b="1"/>
            <a:t>６ｍ</a:t>
          </a:r>
        </a:p>
      </xdr:txBody>
    </xdr:sp>
    <xdr:clientData/>
  </xdr:twoCellAnchor>
  <xdr:oneCellAnchor>
    <xdr:from>
      <xdr:col>6</xdr:col>
      <xdr:colOff>228600</xdr:colOff>
      <xdr:row>93</xdr:row>
      <xdr:rowOff>47625</xdr:rowOff>
    </xdr:from>
    <xdr:ext cx="176799" cy="213378"/>
    <xdr:pic>
      <xdr:nvPicPr>
        <xdr:cNvPr id="221" name="図 220"/>
        <xdr:cNvPicPr>
          <a:picLocks noChangeAspect="1"/>
        </xdr:cNvPicPr>
      </xdr:nvPicPr>
      <xdr:blipFill>
        <a:blip xmlns:r="http://schemas.openxmlformats.org/officeDocument/2006/relationships" r:embed="rId16"/>
        <a:stretch>
          <a:fillRect/>
        </a:stretch>
      </xdr:blipFill>
      <xdr:spPr>
        <a:xfrm>
          <a:off x="3333750" y="14211300"/>
          <a:ext cx="176799" cy="213378"/>
        </a:xfrm>
        <a:prstGeom prst="rect">
          <a:avLst/>
        </a:prstGeom>
      </xdr:spPr>
    </xdr:pic>
    <xdr:clientData/>
  </xdr:oneCellAnchor>
  <xdr:oneCellAnchor>
    <xdr:from>
      <xdr:col>6</xdr:col>
      <xdr:colOff>238125</xdr:colOff>
      <xdr:row>94</xdr:row>
      <xdr:rowOff>57150</xdr:rowOff>
    </xdr:from>
    <xdr:ext cx="176799" cy="213378"/>
    <xdr:pic>
      <xdr:nvPicPr>
        <xdr:cNvPr id="84" name="図 83"/>
        <xdr:cNvPicPr>
          <a:picLocks noChangeAspect="1"/>
        </xdr:cNvPicPr>
      </xdr:nvPicPr>
      <xdr:blipFill>
        <a:blip xmlns:r="http://schemas.openxmlformats.org/officeDocument/2006/relationships" r:embed="rId16"/>
        <a:stretch>
          <a:fillRect/>
        </a:stretch>
      </xdr:blipFill>
      <xdr:spPr>
        <a:xfrm>
          <a:off x="3343275" y="14497050"/>
          <a:ext cx="176799" cy="213378"/>
        </a:xfrm>
        <a:prstGeom prst="rect">
          <a:avLst/>
        </a:prstGeom>
      </xdr:spPr>
    </xdr:pic>
    <xdr:clientData/>
  </xdr:oneCellAnchor>
  <xdr:oneCellAnchor>
    <xdr:from>
      <xdr:col>6</xdr:col>
      <xdr:colOff>200025</xdr:colOff>
      <xdr:row>75</xdr:row>
      <xdr:rowOff>47625</xdr:rowOff>
    </xdr:from>
    <xdr:ext cx="231668" cy="188992"/>
    <xdr:pic>
      <xdr:nvPicPr>
        <xdr:cNvPr id="94" name="図 93"/>
        <xdr:cNvPicPr>
          <a:picLocks noChangeAspect="1"/>
        </xdr:cNvPicPr>
      </xdr:nvPicPr>
      <xdr:blipFill>
        <a:blip xmlns:r="http://schemas.openxmlformats.org/officeDocument/2006/relationships" r:embed="rId8"/>
        <a:stretch>
          <a:fillRect/>
        </a:stretch>
      </xdr:blipFill>
      <xdr:spPr>
        <a:xfrm>
          <a:off x="3305175" y="15754350"/>
          <a:ext cx="231668" cy="188992"/>
        </a:xfrm>
        <a:prstGeom prst="rect">
          <a:avLst/>
        </a:prstGeom>
      </xdr:spPr>
    </xdr:pic>
    <xdr:clientData/>
  </xdr:oneCellAnchor>
  <xdr:twoCellAnchor>
    <xdr:from>
      <xdr:col>6</xdr:col>
      <xdr:colOff>219075</xdr:colOff>
      <xdr:row>76</xdr:row>
      <xdr:rowOff>38100</xdr:rowOff>
    </xdr:from>
    <xdr:to>
      <xdr:col>6</xdr:col>
      <xdr:colOff>400050</xdr:colOff>
      <xdr:row>76</xdr:row>
      <xdr:rowOff>228600</xdr:rowOff>
    </xdr:to>
    <xdr:sp macro="" textlink="">
      <xdr:nvSpPr>
        <xdr:cNvPr id="224" name="円/楕円 223"/>
        <xdr:cNvSpPr/>
      </xdr:nvSpPr>
      <xdr:spPr>
        <a:xfrm>
          <a:off x="3324225" y="15992475"/>
          <a:ext cx="180975" cy="1905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6</xdr:col>
      <xdr:colOff>257175</xdr:colOff>
      <xdr:row>108</xdr:row>
      <xdr:rowOff>104775</xdr:rowOff>
    </xdr:from>
    <xdr:to>
      <xdr:col>6</xdr:col>
      <xdr:colOff>427878</xdr:colOff>
      <xdr:row>108</xdr:row>
      <xdr:rowOff>318153</xdr:rowOff>
    </xdr:to>
    <xdr:pic>
      <xdr:nvPicPr>
        <xdr:cNvPr id="217" name="図 216"/>
        <xdr:cNvPicPr>
          <a:picLocks noChangeAspect="1"/>
        </xdr:cNvPicPr>
      </xdr:nvPicPr>
      <xdr:blipFill>
        <a:blip xmlns:r="http://schemas.openxmlformats.org/officeDocument/2006/relationships" r:embed="rId7"/>
        <a:stretch>
          <a:fillRect/>
        </a:stretch>
      </xdr:blipFill>
      <xdr:spPr>
        <a:xfrm>
          <a:off x="3362325" y="17640300"/>
          <a:ext cx="170703" cy="213378"/>
        </a:xfrm>
        <a:prstGeom prst="rect">
          <a:avLst/>
        </a:prstGeom>
      </xdr:spPr>
    </xdr:pic>
    <xdr:clientData/>
  </xdr:twoCellAnchor>
  <xdr:twoCellAnchor editAs="oneCell">
    <xdr:from>
      <xdr:col>6</xdr:col>
      <xdr:colOff>209550</xdr:colOff>
      <xdr:row>68</xdr:row>
      <xdr:rowOff>123825</xdr:rowOff>
    </xdr:from>
    <xdr:to>
      <xdr:col>6</xdr:col>
      <xdr:colOff>380253</xdr:colOff>
      <xdr:row>68</xdr:row>
      <xdr:rowOff>337203</xdr:rowOff>
    </xdr:to>
    <xdr:pic>
      <xdr:nvPicPr>
        <xdr:cNvPr id="201" name="図 200"/>
        <xdr:cNvPicPr>
          <a:picLocks noChangeAspect="1"/>
        </xdr:cNvPicPr>
      </xdr:nvPicPr>
      <xdr:blipFill>
        <a:blip xmlns:r="http://schemas.openxmlformats.org/officeDocument/2006/relationships" r:embed="rId7"/>
        <a:stretch>
          <a:fillRect/>
        </a:stretch>
      </xdr:blipFill>
      <xdr:spPr>
        <a:xfrm>
          <a:off x="3314700" y="8763000"/>
          <a:ext cx="170703" cy="213378"/>
        </a:xfrm>
        <a:prstGeom prst="rect">
          <a:avLst/>
        </a:prstGeom>
      </xdr:spPr>
    </xdr:pic>
    <xdr:clientData/>
  </xdr:twoCellAnchor>
  <xdr:oneCellAnchor>
    <xdr:from>
      <xdr:col>6</xdr:col>
      <xdr:colOff>200025</xdr:colOff>
      <xdr:row>69</xdr:row>
      <xdr:rowOff>123825</xdr:rowOff>
    </xdr:from>
    <xdr:ext cx="176799" cy="213378"/>
    <xdr:pic>
      <xdr:nvPicPr>
        <xdr:cNvPr id="222" name="図 221"/>
        <xdr:cNvPicPr>
          <a:picLocks noChangeAspect="1"/>
        </xdr:cNvPicPr>
      </xdr:nvPicPr>
      <xdr:blipFill>
        <a:blip xmlns:r="http://schemas.openxmlformats.org/officeDocument/2006/relationships" r:embed="rId16"/>
        <a:stretch>
          <a:fillRect/>
        </a:stretch>
      </xdr:blipFill>
      <xdr:spPr>
        <a:xfrm>
          <a:off x="3305175" y="9210675"/>
          <a:ext cx="176799" cy="213378"/>
        </a:xfrm>
        <a:prstGeom prst="rect">
          <a:avLst/>
        </a:prstGeom>
      </xdr:spPr>
    </xdr:pic>
    <xdr:clientData/>
  </xdr:oneCellAnchor>
  <xdr:twoCellAnchor>
    <xdr:from>
      <xdr:col>2</xdr:col>
      <xdr:colOff>38100</xdr:colOff>
      <xdr:row>37</xdr:row>
      <xdr:rowOff>47625</xdr:rowOff>
    </xdr:from>
    <xdr:to>
      <xdr:col>20</xdr:col>
      <xdr:colOff>0</xdr:colOff>
      <xdr:row>37</xdr:row>
      <xdr:rowOff>47625</xdr:rowOff>
    </xdr:to>
    <xdr:cxnSp macro="">
      <xdr:nvCxnSpPr>
        <xdr:cNvPr id="242" name="直線コネクタ 241"/>
        <xdr:cNvCxnSpPr/>
      </xdr:nvCxnSpPr>
      <xdr:spPr>
        <a:xfrm>
          <a:off x="866775" y="6343650"/>
          <a:ext cx="10372725" cy="0"/>
        </a:xfrm>
        <a:prstGeom prst="line">
          <a:avLst/>
        </a:prstGeom>
        <a:noFill/>
        <a:ln w="3175" cap="flat" cmpd="sng" algn="ctr">
          <a:solidFill>
            <a:srgbClr val="FF0000"/>
          </a:solidFill>
          <a:prstDash val="sysDot"/>
          <a:miter lim="800000"/>
        </a:ln>
        <a:effectLst/>
      </xdr:spPr>
    </xdr:cxnSp>
    <xdr:clientData/>
  </xdr:twoCellAnchor>
  <xdr:twoCellAnchor>
    <xdr:from>
      <xdr:col>0</xdr:col>
      <xdr:colOff>247650</xdr:colOff>
      <xdr:row>95</xdr:row>
      <xdr:rowOff>104775</xdr:rowOff>
    </xdr:from>
    <xdr:to>
      <xdr:col>0</xdr:col>
      <xdr:colOff>400050</xdr:colOff>
      <xdr:row>95</xdr:row>
      <xdr:rowOff>257175</xdr:rowOff>
    </xdr:to>
    <xdr:sp macro="" textlink="">
      <xdr:nvSpPr>
        <xdr:cNvPr id="245" name="テキスト ボックス 244"/>
        <xdr:cNvSpPr txBox="1"/>
      </xdr:nvSpPr>
      <xdr:spPr>
        <a:xfrm>
          <a:off x="247650" y="16440150"/>
          <a:ext cx="152400" cy="1524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⑪</a:t>
          </a:r>
        </a:p>
      </xdr:txBody>
    </xdr:sp>
    <xdr:clientData/>
  </xdr:twoCellAnchor>
  <xdr:twoCellAnchor>
    <xdr:from>
      <xdr:col>16</xdr:col>
      <xdr:colOff>514350</xdr:colOff>
      <xdr:row>35</xdr:row>
      <xdr:rowOff>38100</xdr:rowOff>
    </xdr:from>
    <xdr:to>
      <xdr:col>17</xdr:col>
      <xdr:colOff>161925</xdr:colOff>
      <xdr:row>35</xdr:row>
      <xdr:rowOff>38100</xdr:rowOff>
    </xdr:to>
    <xdr:cxnSp macro="">
      <xdr:nvCxnSpPr>
        <xdr:cNvPr id="163" name="直線コネクタ 162"/>
        <xdr:cNvCxnSpPr/>
      </xdr:nvCxnSpPr>
      <xdr:spPr>
        <a:xfrm>
          <a:off x="9477375" y="5972175"/>
          <a:ext cx="228600" cy="0"/>
        </a:xfrm>
        <a:prstGeom prst="line">
          <a:avLst/>
        </a:prstGeom>
        <a:ln w="38100">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57</xdr:row>
      <xdr:rowOff>28575</xdr:rowOff>
    </xdr:from>
    <xdr:to>
      <xdr:col>4</xdr:col>
      <xdr:colOff>9525</xdr:colOff>
      <xdr:row>63</xdr:row>
      <xdr:rowOff>85725</xdr:rowOff>
    </xdr:to>
    <xdr:cxnSp macro="">
      <xdr:nvCxnSpPr>
        <xdr:cNvPr id="48" name="直線コネクタ 47"/>
        <xdr:cNvCxnSpPr/>
      </xdr:nvCxnSpPr>
      <xdr:spPr>
        <a:xfrm>
          <a:off x="1952625" y="7467600"/>
          <a:ext cx="0" cy="40005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57</xdr:row>
      <xdr:rowOff>28575</xdr:rowOff>
    </xdr:from>
    <xdr:to>
      <xdr:col>6</xdr:col>
      <xdr:colOff>266700</xdr:colOff>
      <xdr:row>63</xdr:row>
      <xdr:rowOff>85725</xdr:rowOff>
    </xdr:to>
    <xdr:cxnSp macro="">
      <xdr:nvCxnSpPr>
        <xdr:cNvPr id="244" name="直線コネクタ 243"/>
        <xdr:cNvCxnSpPr/>
      </xdr:nvCxnSpPr>
      <xdr:spPr>
        <a:xfrm>
          <a:off x="3371850" y="7467600"/>
          <a:ext cx="0" cy="400050"/>
        </a:xfrm>
        <a:prstGeom prst="line">
          <a:avLst/>
        </a:prstGeom>
        <a:noFill/>
        <a:ln w="3175" cap="flat" cmpd="sng" algn="ctr">
          <a:solidFill>
            <a:sysClr val="windowText" lastClr="000000"/>
          </a:solidFill>
          <a:prstDash val="solid"/>
          <a:miter lim="800000"/>
        </a:ln>
        <a:effectLst/>
      </xdr:spPr>
    </xdr:cxnSp>
    <xdr:clientData/>
  </xdr:twoCellAnchor>
  <xdr:twoCellAnchor>
    <xdr:from>
      <xdr:col>4</xdr:col>
      <xdr:colOff>9525</xdr:colOff>
      <xdr:row>63</xdr:row>
      <xdr:rowOff>9526</xdr:rowOff>
    </xdr:from>
    <xdr:to>
      <xdr:col>9</xdr:col>
      <xdr:colOff>323850</xdr:colOff>
      <xdr:row>63</xdr:row>
      <xdr:rowOff>19050</xdr:rowOff>
    </xdr:to>
    <xdr:cxnSp macro="">
      <xdr:nvCxnSpPr>
        <xdr:cNvPr id="85" name="直線コネクタ 84"/>
        <xdr:cNvCxnSpPr/>
      </xdr:nvCxnSpPr>
      <xdr:spPr>
        <a:xfrm>
          <a:off x="1952625" y="7791451"/>
          <a:ext cx="3219450" cy="9524"/>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571499</xdr:colOff>
      <xdr:row>60</xdr:row>
      <xdr:rowOff>2</xdr:rowOff>
    </xdr:from>
    <xdr:to>
      <xdr:col>5</xdr:col>
      <xdr:colOff>428626</xdr:colOff>
      <xdr:row>62</xdr:row>
      <xdr:rowOff>28576</xdr:rowOff>
    </xdr:to>
    <xdr:sp macro="" textlink="">
      <xdr:nvSpPr>
        <xdr:cNvPr id="93" name="テキスト ボックス 92"/>
        <xdr:cNvSpPr txBox="1"/>
      </xdr:nvSpPr>
      <xdr:spPr>
        <a:xfrm>
          <a:off x="2514599" y="7591427"/>
          <a:ext cx="438152"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Ｘ</a:t>
          </a:r>
          <a:r>
            <a:rPr kumimoji="1" lang="en-US" altLang="ja-JP" sz="1100"/>
            <a:t>m</a:t>
          </a:r>
          <a:endParaRPr kumimoji="1" lang="ja-JP" altLang="en-US" sz="1100"/>
        </a:p>
      </xdr:txBody>
    </xdr:sp>
    <xdr:clientData/>
  </xdr:twoCellAnchor>
  <xdr:twoCellAnchor>
    <xdr:from>
      <xdr:col>9</xdr:col>
      <xdr:colOff>314325</xdr:colOff>
      <xdr:row>57</xdr:row>
      <xdr:rowOff>19050</xdr:rowOff>
    </xdr:from>
    <xdr:to>
      <xdr:col>9</xdr:col>
      <xdr:colOff>314325</xdr:colOff>
      <xdr:row>63</xdr:row>
      <xdr:rowOff>76200</xdr:rowOff>
    </xdr:to>
    <xdr:cxnSp macro="">
      <xdr:nvCxnSpPr>
        <xdr:cNvPr id="249" name="直線コネクタ 248"/>
        <xdr:cNvCxnSpPr/>
      </xdr:nvCxnSpPr>
      <xdr:spPr>
        <a:xfrm>
          <a:off x="5162550" y="7458075"/>
          <a:ext cx="0" cy="400050"/>
        </a:xfrm>
        <a:prstGeom prst="line">
          <a:avLst/>
        </a:prstGeom>
        <a:noFill/>
        <a:ln w="3175" cap="flat" cmpd="sng" algn="ctr">
          <a:solidFill>
            <a:sysClr val="windowText" lastClr="000000"/>
          </a:solidFill>
          <a:prstDash val="solid"/>
          <a:miter lim="800000"/>
        </a:ln>
        <a:effectLst/>
      </xdr:spPr>
    </xdr:cxnSp>
    <xdr:clientData/>
  </xdr:twoCellAnchor>
  <xdr:twoCellAnchor>
    <xdr:from>
      <xdr:col>7</xdr:col>
      <xdr:colOff>180973</xdr:colOff>
      <xdr:row>61</xdr:row>
      <xdr:rowOff>9526</xdr:rowOff>
    </xdr:from>
    <xdr:to>
      <xdr:col>8</xdr:col>
      <xdr:colOff>238125</xdr:colOff>
      <xdr:row>63</xdr:row>
      <xdr:rowOff>0</xdr:rowOff>
    </xdr:to>
    <xdr:sp macro="" textlink="">
      <xdr:nvSpPr>
        <xdr:cNvPr id="248" name="テキスト ボックス 247"/>
        <xdr:cNvSpPr txBox="1"/>
      </xdr:nvSpPr>
      <xdr:spPr>
        <a:xfrm>
          <a:off x="3914773" y="7658101"/>
          <a:ext cx="638177" cy="104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a:t>
          </a:r>
          <a:r>
            <a:rPr kumimoji="1" lang="ja-JP" altLang="en-US" sz="1100"/>
            <a:t>－Ｘ</a:t>
          </a:r>
          <a:r>
            <a:rPr kumimoji="1" lang="en-US" altLang="ja-JP" sz="1100"/>
            <a:t>m</a:t>
          </a:r>
          <a:endParaRPr kumimoji="1" lang="ja-JP" altLang="en-US" sz="1100"/>
        </a:p>
      </xdr:txBody>
    </xdr:sp>
    <xdr:clientData/>
  </xdr:twoCellAnchor>
  <xdr:twoCellAnchor>
    <xdr:from>
      <xdr:col>10</xdr:col>
      <xdr:colOff>352425</xdr:colOff>
      <xdr:row>61</xdr:row>
      <xdr:rowOff>1</xdr:rowOff>
    </xdr:from>
    <xdr:to>
      <xdr:col>11</xdr:col>
      <xdr:colOff>457200</xdr:colOff>
      <xdr:row>63</xdr:row>
      <xdr:rowOff>0</xdr:rowOff>
    </xdr:to>
    <xdr:sp macro="" textlink="">
      <xdr:nvSpPr>
        <xdr:cNvPr id="251" name="テキスト ボックス 250"/>
        <xdr:cNvSpPr txBox="1"/>
      </xdr:nvSpPr>
      <xdr:spPr>
        <a:xfrm>
          <a:off x="5781675" y="7648576"/>
          <a:ext cx="685800" cy="114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1.386m</a:t>
          </a:r>
          <a:endParaRPr kumimoji="1" lang="ja-JP" altLang="en-US" sz="1100"/>
        </a:p>
      </xdr:txBody>
    </xdr:sp>
    <xdr:clientData/>
  </xdr:twoCellAnchor>
  <xdr:twoCellAnchor>
    <xdr:from>
      <xdr:col>3</xdr:col>
      <xdr:colOff>514350</xdr:colOff>
      <xdr:row>34</xdr:row>
      <xdr:rowOff>9525</xdr:rowOff>
    </xdr:from>
    <xdr:to>
      <xdr:col>17</xdr:col>
      <xdr:colOff>47625</xdr:colOff>
      <xdr:row>35</xdr:row>
      <xdr:rowOff>28575</xdr:rowOff>
    </xdr:to>
    <xdr:sp macro="" textlink="">
      <xdr:nvSpPr>
        <xdr:cNvPr id="158" name="正方形/長方形 157"/>
        <xdr:cNvSpPr/>
      </xdr:nvSpPr>
      <xdr:spPr>
        <a:xfrm>
          <a:off x="1876425" y="5772150"/>
          <a:ext cx="771525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209550</xdr:colOff>
      <xdr:row>101</xdr:row>
      <xdr:rowOff>66675</xdr:rowOff>
    </xdr:from>
    <xdr:to>
      <xdr:col>6</xdr:col>
      <xdr:colOff>441218</xdr:colOff>
      <xdr:row>101</xdr:row>
      <xdr:rowOff>255667</xdr:rowOff>
    </xdr:to>
    <xdr:pic>
      <xdr:nvPicPr>
        <xdr:cNvPr id="260" name="図 259"/>
        <xdr:cNvPicPr>
          <a:picLocks noChangeAspect="1"/>
        </xdr:cNvPicPr>
      </xdr:nvPicPr>
      <xdr:blipFill>
        <a:blip xmlns:r="http://schemas.openxmlformats.org/officeDocument/2006/relationships" r:embed="rId8"/>
        <a:stretch>
          <a:fillRect/>
        </a:stretch>
      </xdr:blipFill>
      <xdr:spPr>
        <a:xfrm>
          <a:off x="3314700" y="17449800"/>
          <a:ext cx="231668" cy="188992"/>
        </a:xfrm>
        <a:prstGeom prst="rect">
          <a:avLst/>
        </a:prstGeom>
      </xdr:spPr>
    </xdr:pic>
    <xdr:clientData/>
  </xdr:twoCellAnchor>
  <xdr:twoCellAnchor editAs="oneCell">
    <xdr:from>
      <xdr:col>6</xdr:col>
      <xdr:colOff>200025</xdr:colOff>
      <xdr:row>102</xdr:row>
      <xdr:rowOff>57150</xdr:rowOff>
    </xdr:from>
    <xdr:to>
      <xdr:col>6</xdr:col>
      <xdr:colOff>431693</xdr:colOff>
      <xdr:row>102</xdr:row>
      <xdr:rowOff>246142</xdr:rowOff>
    </xdr:to>
    <xdr:pic>
      <xdr:nvPicPr>
        <xdr:cNvPr id="261" name="図 260"/>
        <xdr:cNvPicPr>
          <a:picLocks noChangeAspect="1"/>
        </xdr:cNvPicPr>
      </xdr:nvPicPr>
      <xdr:blipFill>
        <a:blip xmlns:r="http://schemas.openxmlformats.org/officeDocument/2006/relationships" r:embed="rId8"/>
        <a:stretch>
          <a:fillRect/>
        </a:stretch>
      </xdr:blipFill>
      <xdr:spPr>
        <a:xfrm>
          <a:off x="3305175" y="17773650"/>
          <a:ext cx="231668" cy="188992"/>
        </a:xfrm>
        <a:prstGeom prst="rect">
          <a:avLst/>
        </a:prstGeom>
      </xdr:spPr>
    </xdr:pic>
    <xdr:clientData/>
  </xdr:twoCellAnchor>
  <xdr:twoCellAnchor>
    <xdr:from>
      <xdr:col>6</xdr:col>
      <xdr:colOff>171450</xdr:colOff>
      <xdr:row>110</xdr:row>
      <xdr:rowOff>180975</xdr:rowOff>
    </xdr:from>
    <xdr:to>
      <xdr:col>6</xdr:col>
      <xdr:colOff>361950</xdr:colOff>
      <xdr:row>110</xdr:row>
      <xdr:rowOff>180975</xdr:rowOff>
    </xdr:to>
    <xdr:cxnSp macro="">
      <xdr:nvCxnSpPr>
        <xdr:cNvPr id="262" name="直線コネクタ 261"/>
        <xdr:cNvCxnSpPr/>
      </xdr:nvCxnSpPr>
      <xdr:spPr>
        <a:xfrm>
          <a:off x="3324225" y="23317200"/>
          <a:ext cx="190500" cy="0"/>
        </a:xfrm>
        <a:prstGeom prst="line">
          <a:avLst/>
        </a:prstGeom>
        <a:noFill/>
        <a:ln w="38100" cap="flat" cmpd="sng" algn="ctr">
          <a:solidFill>
            <a:sysClr val="windowText" lastClr="000000"/>
          </a:solidFill>
          <a:prstDash val="solid"/>
          <a:miter lim="800000"/>
        </a:ln>
        <a:effectLst/>
      </xdr:spPr>
    </xdr:cxnSp>
    <xdr:clientData/>
  </xdr:twoCellAnchor>
  <xdr:oneCellAnchor>
    <xdr:from>
      <xdr:col>6</xdr:col>
      <xdr:colOff>171450</xdr:colOff>
      <xdr:row>73</xdr:row>
      <xdr:rowOff>133350</xdr:rowOff>
    </xdr:from>
    <xdr:ext cx="237765" cy="45719"/>
    <xdr:pic>
      <xdr:nvPicPr>
        <xdr:cNvPr id="172" name="図 171"/>
        <xdr:cNvPicPr>
          <a:picLocks noChangeAspect="1"/>
        </xdr:cNvPicPr>
      </xdr:nvPicPr>
      <xdr:blipFill>
        <a:blip xmlns:r="http://schemas.openxmlformats.org/officeDocument/2006/relationships" r:embed="rId15"/>
        <a:stretch>
          <a:fillRect/>
        </a:stretch>
      </xdr:blipFill>
      <xdr:spPr>
        <a:xfrm>
          <a:off x="3324225" y="10372725"/>
          <a:ext cx="237765" cy="45719"/>
        </a:xfrm>
        <a:prstGeom prst="rect">
          <a:avLst/>
        </a:prstGeom>
      </xdr:spPr>
    </xdr:pic>
    <xdr:clientData/>
  </xdr:oneCellAnchor>
  <xdr:oneCellAnchor>
    <xdr:from>
      <xdr:col>6</xdr:col>
      <xdr:colOff>161925</xdr:colOff>
      <xdr:row>79</xdr:row>
      <xdr:rowOff>152400</xdr:rowOff>
    </xdr:from>
    <xdr:ext cx="237765" cy="45719"/>
    <xdr:pic>
      <xdr:nvPicPr>
        <xdr:cNvPr id="173" name="図 172"/>
        <xdr:cNvPicPr>
          <a:picLocks noChangeAspect="1"/>
        </xdr:cNvPicPr>
      </xdr:nvPicPr>
      <xdr:blipFill>
        <a:blip xmlns:r="http://schemas.openxmlformats.org/officeDocument/2006/relationships" r:embed="rId15"/>
        <a:stretch>
          <a:fillRect/>
        </a:stretch>
      </xdr:blipFill>
      <xdr:spPr>
        <a:xfrm>
          <a:off x="3314700" y="10991850"/>
          <a:ext cx="237765" cy="45719"/>
        </a:xfrm>
        <a:prstGeom prst="rect">
          <a:avLst/>
        </a:prstGeom>
      </xdr:spPr>
    </xdr:pic>
    <xdr:clientData/>
  </xdr:oneCellAnchor>
  <xdr:oneCellAnchor>
    <xdr:from>
      <xdr:col>6</xdr:col>
      <xdr:colOff>161925</xdr:colOff>
      <xdr:row>80</xdr:row>
      <xdr:rowOff>133350</xdr:rowOff>
    </xdr:from>
    <xdr:ext cx="237765" cy="45719"/>
    <xdr:pic>
      <xdr:nvPicPr>
        <xdr:cNvPr id="174" name="図 173"/>
        <xdr:cNvPicPr>
          <a:picLocks noChangeAspect="1"/>
        </xdr:cNvPicPr>
      </xdr:nvPicPr>
      <xdr:blipFill>
        <a:blip xmlns:r="http://schemas.openxmlformats.org/officeDocument/2006/relationships" r:embed="rId15"/>
        <a:stretch>
          <a:fillRect/>
        </a:stretch>
      </xdr:blipFill>
      <xdr:spPr>
        <a:xfrm>
          <a:off x="3314700" y="11287125"/>
          <a:ext cx="237765" cy="45719"/>
        </a:xfrm>
        <a:prstGeom prst="rect">
          <a:avLst/>
        </a:prstGeom>
      </xdr:spPr>
    </xdr:pic>
    <xdr:clientData/>
  </xdr:oneCellAnchor>
  <xdr:oneCellAnchor>
    <xdr:from>
      <xdr:col>6</xdr:col>
      <xdr:colOff>180975</xdr:colOff>
      <xdr:row>81</xdr:row>
      <xdr:rowOff>114300</xdr:rowOff>
    </xdr:from>
    <xdr:ext cx="237765" cy="45719"/>
    <xdr:pic>
      <xdr:nvPicPr>
        <xdr:cNvPr id="179" name="図 178"/>
        <xdr:cNvPicPr>
          <a:picLocks noChangeAspect="1"/>
        </xdr:cNvPicPr>
      </xdr:nvPicPr>
      <xdr:blipFill>
        <a:blip xmlns:r="http://schemas.openxmlformats.org/officeDocument/2006/relationships" r:embed="rId15"/>
        <a:stretch>
          <a:fillRect/>
        </a:stretch>
      </xdr:blipFill>
      <xdr:spPr>
        <a:xfrm>
          <a:off x="3333750" y="11582400"/>
          <a:ext cx="237765" cy="45719"/>
        </a:xfrm>
        <a:prstGeom prst="rect">
          <a:avLst/>
        </a:prstGeom>
      </xdr:spPr>
    </xdr:pic>
    <xdr:clientData/>
  </xdr:oneCellAnchor>
  <xdr:oneCellAnchor>
    <xdr:from>
      <xdr:col>6</xdr:col>
      <xdr:colOff>190500</xdr:colOff>
      <xdr:row>88</xdr:row>
      <xdr:rowOff>180975</xdr:rowOff>
    </xdr:from>
    <xdr:ext cx="237765" cy="45719"/>
    <xdr:pic>
      <xdr:nvPicPr>
        <xdr:cNvPr id="180" name="図 179"/>
        <xdr:cNvPicPr>
          <a:picLocks noChangeAspect="1"/>
        </xdr:cNvPicPr>
      </xdr:nvPicPr>
      <xdr:blipFill>
        <a:blip xmlns:r="http://schemas.openxmlformats.org/officeDocument/2006/relationships" r:embed="rId15"/>
        <a:stretch>
          <a:fillRect/>
        </a:stretch>
      </xdr:blipFill>
      <xdr:spPr>
        <a:xfrm>
          <a:off x="3343275" y="14106525"/>
          <a:ext cx="237765" cy="45719"/>
        </a:xfrm>
        <a:prstGeom prst="rect">
          <a:avLst/>
        </a:prstGeom>
      </xdr:spPr>
    </xdr:pic>
    <xdr:clientData/>
  </xdr:oneCellAnchor>
  <xdr:oneCellAnchor>
    <xdr:from>
      <xdr:col>6</xdr:col>
      <xdr:colOff>209550</xdr:colOff>
      <xdr:row>96</xdr:row>
      <xdr:rowOff>161925</xdr:rowOff>
    </xdr:from>
    <xdr:ext cx="237765" cy="66675"/>
    <xdr:pic>
      <xdr:nvPicPr>
        <xdr:cNvPr id="186" name="図 185"/>
        <xdr:cNvPicPr>
          <a:picLocks noChangeAspect="1"/>
        </xdr:cNvPicPr>
      </xdr:nvPicPr>
      <xdr:blipFill>
        <a:blip xmlns:r="http://schemas.openxmlformats.org/officeDocument/2006/relationships" r:embed="rId15"/>
        <a:stretch>
          <a:fillRect/>
        </a:stretch>
      </xdr:blipFill>
      <xdr:spPr>
        <a:xfrm>
          <a:off x="3362325" y="16964025"/>
          <a:ext cx="237765" cy="66675"/>
        </a:xfrm>
        <a:prstGeom prst="rect">
          <a:avLst/>
        </a:prstGeom>
      </xdr:spPr>
    </xdr:pic>
    <xdr:clientData/>
  </xdr:oneCellAnchor>
  <xdr:oneCellAnchor>
    <xdr:from>
      <xdr:col>6</xdr:col>
      <xdr:colOff>161925</xdr:colOff>
      <xdr:row>77</xdr:row>
      <xdr:rowOff>209550</xdr:rowOff>
    </xdr:from>
    <xdr:ext cx="237765" cy="66675"/>
    <xdr:pic>
      <xdr:nvPicPr>
        <xdr:cNvPr id="190" name="図 189"/>
        <xdr:cNvPicPr>
          <a:picLocks noChangeAspect="1"/>
        </xdr:cNvPicPr>
      </xdr:nvPicPr>
      <xdr:blipFill>
        <a:blip xmlns:r="http://schemas.openxmlformats.org/officeDocument/2006/relationships" r:embed="rId15"/>
        <a:stretch>
          <a:fillRect/>
        </a:stretch>
      </xdr:blipFill>
      <xdr:spPr>
        <a:xfrm>
          <a:off x="3314700" y="18345150"/>
          <a:ext cx="237765" cy="66675"/>
        </a:xfrm>
        <a:prstGeom prst="rect">
          <a:avLst/>
        </a:prstGeom>
      </xdr:spPr>
    </xdr:pic>
    <xdr:clientData/>
  </xdr:oneCellAnchor>
  <xdr:oneCellAnchor>
    <xdr:from>
      <xdr:col>6</xdr:col>
      <xdr:colOff>200025</xdr:colOff>
      <xdr:row>100</xdr:row>
      <xdr:rowOff>123825</xdr:rowOff>
    </xdr:from>
    <xdr:ext cx="237765" cy="66675"/>
    <xdr:pic>
      <xdr:nvPicPr>
        <xdr:cNvPr id="205" name="図 204"/>
        <xdr:cNvPicPr>
          <a:picLocks noChangeAspect="1"/>
        </xdr:cNvPicPr>
      </xdr:nvPicPr>
      <xdr:blipFill>
        <a:blip xmlns:r="http://schemas.openxmlformats.org/officeDocument/2006/relationships" r:embed="rId15"/>
        <a:stretch>
          <a:fillRect/>
        </a:stretch>
      </xdr:blipFill>
      <xdr:spPr>
        <a:xfrm>
          <a:off x="3352800" y="18983325"/>
          <a:ext cx="237765" cy="66675"/>
        </a:xfrm>
        <a:prstGeom prst="rect">
          <a:avLst/>
        </a:prstGeom>
      </xdr:spPr>
    </xdr:pic>
    <xdr:clientData/>
  </xdr:oneCellAnchor>
  <xdr:oneCellAnchor>
    <xdr:from>
      <xdr:col>6</xdr:col>
      <xdr:colOff>200025</xdr:colOff>
      <xdr:row>104</xdr:row>
      <xdr:rowOff>133350</xdr:rowOff>
    </xdr:from>
    <xdr:ext cx="237765" cy="66675"/>
    <xdr:pic>
      <xdr:nvPicPr>
        <xdr:cNvPr id="210" name="図 209"/>
        <xdr:cNvPicPr>
          <a:picLocks noChangeAspect="1"/>
        </xdr:cNvPicPr>
      </xdr:nvPicPr>
      <xdr:blipFill>
        <a:blip xmlns:r="http://schemas.openxmlformats.org/officeDocument/2006/relationships" r:embed="rId15"/>
        <a:stretch>
          <a:fillRect/>
        </a:stretch>
      </xdr:blipFill>
      <xdr:spPr>
        <a:xfrm>
          <a:off x="3352800" y="19659600"/>
          <a:ext cx="237765" cy="66675"/>
        </a:xfrm>
        <a:prstGeom prst="rect">
          <a:avLst/>
        </a:prstGeom>
      </xdr:spPr>
    </xdr:pic>
    <xdr:clientData/>
  </xdr:oneCellAnchor>
  <xdr:oneCellAnchor>
    <xdr:from>
      <xdr:col>6</xdr:col>
      <xdr:colOff>190500</xdr:colOff>
      <xdr:row>99</xdr:row>
      <xdr:rowOff>161925</xdr:rowOff>
    </xdr:from>
    <xdr:ext cx="237765" cy="66675"/>
    <xdr:pic>
      <xdr:nvPicPr>
        <xdr:cNvPr id="216" name="図 215"/>
        <xdr:cNvPicPr>
          <a:picLocks noChangeAspect="1"/>
        </xdr:cNvPicPr>
      </xdr:nvPicPr>
      <xdr:blipFill>
        <a:blip xmlns:r="http://schemas.openxmlformats.org/officeDocument/2006/relationships" r:embed="rId15"/>
        <a:stretch>
          <a:fillRect/>
        </a:stretch>
      </xdr:blipFill>
      <xdr:spPr>
        <a:xfrm>
          <a:off x="3343275" y="19021425"/>
          <a:ext cx="237765" cy="66675"/>
        </a:xfrm>
        <a:prstGeom prst="rect">
          <a:avLst/>
        </a:prstGeom>
      </xdr:spPr>
    </xdr:pic>
    <xdr:clientData/>
  </xdr:oneCellAnchor>
  <xdr:twoCellAnchor>
    <xdr:from>
      <xdr:col>13</xdr:col>
      <xdr:colOff>66675</xdr:colOff>
      <xdr:row>50</xdr:row>
      <xdr:rowOff>0</xdr:rowOff>
    </xdr:from>
    <xdr:to>
      <xdr:col>13</xdr:col>
      <xdr:colOff>66675</xdr:colOff>
      <xdr:row>56</xdr:row>
      <xdr:rowOff>19050</xdr:rowOff>
    </xdr:to>
    <xdr:cxnSp macro="">
      <xdr:nvCxnSpPr>
        <xdr:cNvPr id="31" name="直線コネクタ 30"/>
        <xdr:cNvCxnSpPr/>
      </xdr:nvCxnSpPr>
      <xdr:spPr>
        <a:xfrm>
          <a:off x="7286625" y="7019925"/>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285750</xdr:colOff>
      <xdr:row>49</xdr:row>
      <xdr:rowOff>28575</xdr:rowOff>
    </xdr:from>
    <xdr:to>
      <xdr:col>13</xdr:col>
      <xdr:colOff>285750</xdr:colOff>
      <xdr:row>55</xdr:row>
      <xdr:rowOff>47625</xdr:rowOff>
    </xdr:to>
    <xdr:cxnSp macro="">
      <xdr:nvCxnSpPr>
        <xdr:cNvPr id="223" name="直線コネクタ 222"/>
        <xdr:cNvCxnSpPr/>
      </xdr:nvCxnSpPr>
      <xdr:spPr>
        <a:xfrm>
          <a:off x="7505700" y="6991350"/>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49</xdr:row>
      <xdr:rowOff>28575</xdr:rowOff>
    </xdr:from>
    <xdr:to>
      <xdr:col>15</xdr:col>
      <xdr:colOff>0</xdr:colOff>
      <xdr:row>55</xdr:row>
      <xdr:rowOff>47625</xdr:rowOff>
    </xdr:to>
    <xdr:cxnSp macro="">
      <xdr:nvCxnSpPr>
        <xdr:cNvPr id="225" name="直線コネクタ 224"/>
        <xdr:cNvCxnSpPr/>
      </xdr:nvCxnSpPr>
      <xdr:spPr>
        <a:xfrm>
          <a:off x="8382000" y="6991350"/>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76200</xdr:colOff>
      <xdr:row>55</xdr:row>
      <xdr:rowOff>19050</xdr:rowOff>
    </xdr:from>
    <xdr:to>
      <xdr:col>17</xdr:col>
      <xdr:colOff>19050</xdr:colOff>
      <xdr:row>55</xdr:row>
      <xdr:rowOff>19050</xdr:rowOff>
    </xdr:to>
    <xdr:cxnSp macro="">
      <xdr:nvCxnSpPr>
        <xdr:cNvPr id="49" name="直線コネクタ 48"/>
        <xdr:cNvCxnSpPr/>
      </xdr:nvCxnSpPr>
      <xdr:spPr>
        <a:xfrm>
          <a:off x="6715125" y="7324725"/>
          <a:ext cx="2847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47625</xdr:colOff>
      <xdr:row>52</xdr:row>
      <xdr:rowOff>28576</xdr:rowOff>
    </xdr:from>
    <xdr:to>
      <xdr:col>13</xdr:col>
      <xdr:colOff>142875</xdr:colOff>
      <xdr:row>55</xdr:row>
      <xdr:rowOff>9526</xdr:rowOff>
    </xdr:to>
    <xdr:sp macro="" textlink="">
      <xdr:nvSpPr>
        <xdr:cNvPr id="226" name="テキスト ボックス 225"/>
        <xdr:cNvSpPr txBox="1"/>
      </xdr:nvSpPr>
      <xdr:spPr>
        <a:xfrm>
          <a:off x="6686550" y="7162801"/>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0.23m</a:t>
          </a:r>
          <a:endParaRPr kumimoji="1" lang="ja-JP" altLang="en-US" sz="1100"/>
        </a:p>
      </xdr:txBody>
    </xdr:sp>
    <xdr:clientData/>
  </xdr:twoCellAnchor>
  <xdr:twoCellAnchor>
    <xdr:from>
      <xdr:col>12</xdr:col>
      <xdr:colOff>438150</xdr:colOff>
      <xdr:row>56</xdr:row>
      <xdr:rowOff>1</xdr:rowOff>
    </xdr:from>
    <xdr:to>
      <xdr:col>13</xdr:col>
      <xdr:colOff>533400</xdr:colOff>
      <xdr:row>58</xdr:row>
      <xdr:rowOff>38101</xdr:rowOff>
    </xdr:to>
    <xdr:sp macro="" textlink="">
      <xdr:nvSpPr>
        <xdr:cNvPr id="227" name="テキスト ボックス 226"/>
        <xdr:cNvSpPr txBox="1"/>
      </xdr:nvSpPr>
      <xdr:spPr>
        <a:xfrm>
          <a:off x="7077075" y="7362826"/>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0.1m</a:t>
          </a:r>
          <a:endParaRPr kumimoji="1" lang="ja-JP" altLang="en-US" sz="1100"/>
        </a:p>
      </xdr:txBody>
    </xdr:sp>
    <xdr:clientData/>
  </xdr:twoCellAnchor>
  <xdr:twoCellAnchor>
    <xdr:from>
      <xdr:col>13</xdr:col>
      <xdr:colOff>323850</xdr:colOff>
      <xdr:row>53</xdr:row>
      <xdr:rowOff>1</xdr:rowOff>
    </xdr:from>
    <xdr:to>
      <xdr:col>14</xdr:col>
      <xdr:colOff>419100</xdr:colOff>
      <xdr:row>55</xdr:row>
      <xdr:rowOff>38101</xdr:rowOff>
    </xdr:to>
    <xdr:sp macro="" textlink="">
      <xdr:nvSpPr>
        <xdr:cNvPr id="228" name="テキスト ボックス 227"/>
        <xdr:cNvSpPr txBox="1"/>
      </xdr:nvSpPr>
      <xdr:spPr>
        <a:xfrm>
          <a:off x="7543800" y="7191376"/>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0.7m</a:t>
          </a:r>
          <a:endParaRPr kumimoji="1" lang="ja-JP" altLang="en-US" sz="1100"/>
        </a:p>
      </xdr:txBody>
    </xdr:sp>
    <xdr:clientData/>
  </xdr:twoCellAnchor>
  <xdr:twoCellAnchor>
    <xdr:from>
      <xdr:col>15</xdr:col>
      <xdr:colOff>200025</xdr:colOff>
      <xdr:row>52</xdr:row>
      <xdr:rowOff>19051</xdr:rowOff>
    </xdr:from>
    <xdr:to>
      <xdr:col>16</xdr:col>
      <xdr:colOff>295275</xdr:colOff>
      <xdr:row>55</xdr:row>
      <xdr:rowOff>1</xdr:rowOff>
    </xdr:to>
    <xdr:sp macro="" textlink="">
      <xdr:nvSpPr>
        <xdr:cNvPr id="229" name="テキスト ボックス 228"/>
        <xdr:cNvSpPr txBox="1"/>
      </xdr:nvSpPr>
      <xdr:spPr>
        <a:xfrm>
          <a:off x="8582025" y="7153276"/>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1.185m</a:t>
          </a:r>
          <a:endParaRPr kumimoji="1" lang="ja-JP" altLang="en-US" sz="1100"/>
        </a:p>
      </xdr:txBody>
    </xdr:sp>
    <xdr:clientData/>
  </xdr:twoCellAnchor>
  <xdr:twoCellAnchor>
    <xdr:from>
      <xdr:col>11</xdr:col>
      <xdr:colOff>247650</xdr:colOff>
      <xdr:row>43</xdr:row>
      <xdr:rowOff>47625</xdr:rowOff>
    </xdr:from>
    <xdr:to>
      <xdr:col>15</xdr:col>
      <xdr:colOff>296275</xdr:colOff>
      <xdr:row>44</xdr:row>
      <xdr:rowOff>0</xdr:rowOff>
    </xdr:to>
    <xdr:cxnSp macro="">
      <xdr:nvCxnSpPr>
        <xdr:cNvPr id="66" name="直線コネクタ 65"/>
        <xdr:cNvCxnSpPr/>
      </xdr:nvCxnSpPr>
      <xdr:spPr>
        <a:xfrm>
          <a:off x="6305550" y="6667500"/>
          <a:ext cx="23727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370474</xdr:colOff>
      <xdr:row>44</xdr:row>
      <xdr:rowOff>38100</xdr:rowOff>
    </xdr:from>
    <xdr:to>
      <xdr:col>15</xdr:col>
      <xdr:colOff>362950</xdr:colOff>
      <xdr:row>44</xdr:row>
      <xdr:rowOff>38100</xdr:rowOff>
    </xdr:to>
    <xdr:cxnSp macro="">
      <xdr:nvCxnSpPr>
        <xdr:cNvPr id="230" name="直線コネクタ 229"/>
        <xdr:cNvCxnSpPr/>
      </xdr:nvCxnSpPr>
      <xdr:spPr>
        <a:xfrm>
          <a:off x="6428374" y="6715125"/>
          <a:ext cx="2316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437149</xdr:colOff>
      <xdr:row>45</xdr:row>
      <xdr:rowOff>19050</xdr:rowOff>
    </xdr:from>
    <xdr:to>
      <xdr:col>15</xdr:col>
      <xdr:colOff>429625</xdr:colOff>
      <xdr:row>45</xdr:row>
      <xdr:rowOff>19050</xdr:rowOff>
    </xdr:to>
    <xdr:cxnSp macro="">
      <xdr:nvCxnSpPr>
        <xdr:cNvPr id="231" name="直線コネクタ 230"/>
        <xdr:cNvCxnSpPr/>
      </xdr:nvCxnSpPr>
      <xdr:spPr>
        <a:xfrm>
          <a:off x="6495049" y="6753225"/>
          <a:ext cx="2316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304800</xdr:colOff>
      <xdr:row>44</xdr:row>
      <xdr:rowOff>0</xdr:rowOff>
    </xdr:from>
    <xdr:to>
      <xdr:col>15</xdr:col>
      <xdr:colOff>485775</xdr:colOff>
      <xdr:row>46</xdr:row>
      <xdr:rowOff>0</xdr:rowOff>
    </xdr:to>
    <xdr:cxnSp macro="">
      <xdr:nvCxnSpPr>
        <xdr:cNvPr id="78" name="直線コネクタ 77"/>
        <xdr:cNvCxnSpPr/>
      </xdr:nvCxnSpPr>
      <xdr:spPr>
        <a:xfrm>
          <a:off x="8686800" y="6677025"/>
          <a:ext cx="180975" cy="11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485775</xdr:colOff>
      <xdr:row>38</xdr:row>
      <xdr:rowOff>38100</xdr:rowOff>
    </xdr:from>
    <xdr:to>
      <xdr:col>15</xdr:col>
      <xdr:colOff>485775</xdr:colOff>
      <xdr:row>43</xdr:row>
      <xdr:rowOff>19050</xdr:rowOff>
    </xdr:to>
    <xdr:cxnSp macro="">
      <xdr:nvCxnSpPr>
        <xdr:cNvPr id="87" name="直線コネクタ 86"/>
        <xdr:cNvCxnSpPr/>
      </xdr:nvCxnSpPr>
      <xdr:spPr>
        <a:xfrm>
          <a:off x="8867775" y="6372225"/>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38</xdr:row>
      <xdr:rowOff>28575</xdr:rowOff>
    </xdr:from>
    <xdr:to>
      <xdr:col>17</xdr:col>
      <xdr:colOff>0</xdr:colOff>
      <xdr:row>43</xdr:row>
      <xdr:rowOff>9525</xdr:rowOff>
    </xdr:to>
    <xdr:cxnSp macro="">
      <xdr:nvCxnSpPr>
        <xdr:cNvPr id="232" name="直線コネクタ 231"/>
        <xdr:cNvCxnSpPr/>
      </xdr:nvCxnSpPr>
      <xdr:spPr>
        <a:xfrm>
          <a:off x="9544050" y="6362700"/>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495300</xdr:colOff>
      <xdr:row>40</xdr:row>
      <xdr:rowOff>38101</xdr:rowOff>
    </xdr:from>
    <xdr:to>
      <xdr:col>17</xdr:col>
      <xdr:colOff>0</xdr:colOff>
      <xdr:row>40</xdr:row>
      <xdr:rowOff>47625</xdr:rowOff>
    </xdr:to>
    <xdr:cxnSp macro="">
      <xdr:nvCxnSpPr>
        <xdr:cNvPr id="98" name="直線コネクタ 97"/>
        <xdr:cNvCxnSpPr/>
      </xdr:nvCxnSpPr>
      <xdr:spPr>
        <a:xfrm>
          <a:off x="8877300" y="6486526"/>
          <a:ext cx="6667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542925</xdr:colOff>
      <xdr:row>37</xdr:row>
      <xdr:rowOff>47626</xdr:rowOff>
    </xdr:from>
    <xdr:to>
      <xdr:col>16</xdr:col>
      <xdr:colOff>514350</xdr:colOff>
      <xdr:row>40</xdr:row>
      <xdr:rowOff>38100</xdr:rowOff>
    </xdr:to>
    <xdr:sp macro="" textlink="">
      <xdr:nvSpPr>
        <xdr:cNvPr id="233" name="テキスト ボックス 232"/>
        <xdr:cNvSpPr txBox="1"/>
      </xdr:nvSpPr>
      <xdr:spPr>
        <a:xfrm>
          <a:off x="8924925" y="6324601"/>
          <a:ext cx="552450"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0.7m</a:t>
          </a:r>
          <a:endParaRPr kumimoji="1" lang="ja-JP" altLang="en-US" sz="1100"/>
        </a:p>
      </xdr:txBody>
    </xdr:sp>
    <xdr:clientData/>
  </xdr:twoCellAnchor>
  <xdr:twoCellAnchor>
    <xdr:from>
      <xdr:col>11</xdr:col>
      <xdr:colOff>485775</xdr:colOff>
      <xdr:row>38</xdr:row>
      <xdr:rowOff>9525</xdr:rowOff>
    </xdr:from>
    <xdr:to>
      <xdr:col>11</xdr:col>
      <xdr:colOff>485775</xdr:colOff>
      <xdr:row>42</xdr:row>
      <xdr:rowOff>47625</xdr:rowOff>
    </xdr:to>
    <xdr:cxnSp macro="">
      <xdr:nvCxnSpPr>
        <xdr:cNvPr id="234" name="直線コネクタ 233"/>
        <xdr:cNvCxnSpPr/>
      </xdr:nvCxnSpPr>
      <xdr:spPr>
        <a:xfrm>
          <a:off x="6543675" y="6343650"/>
          <a:ext cx="0"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476250</xdr:colOff>
      <xdr:row>40</xdr:row>
      <xdr:rowOff>9525</xdr:rowOff>
    </xdr:from>
    <xdr:to>
      <xdr:col>15</xdr:col>
      <xdr:colOff>485775</xdr:colOff>
      <xdr:row>40</xdr:row>
      <xdr:rowOff>38100</xdr:rowOff>
    </xdr:to>
    <xdr:cxnSp macro="">
      <xdr:nvCxnSpPr>
        <xdr:cNvPr id="117" name="直線コネクタ 116"/>
        <xdr:cNvCxnSpPr/>
      </xdr:nvCxnSpPr>
      <xdr:spPr>
        <a:xfrm>
          <a:off x="6534150" y="6457950"/>
          <a:ext cx="2333625"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xdr:colOff>
      <xdr:row>37</xdr:row>
      <xdr:rowOff>47626</xdr:rowOff>
    </xdr:from>
    <xdr:to>
      <xdr:col>14</xdr:col>
      <xdr:colOff>190500</xdr:colOff>
      <xdr:row>40</xdr:row>
      <xdr:rowOff>28576</xdr:rowOff>
    </xdr:to>
    <xdr:sp macro="" textlink="">
      <xdr:nvSpPr>
        <xdr:cNvPr id="235" name="テキスト ボックス 234"/>
        <xdr:cNvSpPr txBox="1"/>
      </xdr:nvSpPr>
      <xdr:spPr>
        <a:xfrm>
          <a:off x="7315200" y="6324601"/>
          <a:ext cx="6762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1.5m</a:t>
          </a:r>
          <a:endParaRPr kumimoji="1" lang="ja-JP" altLang="en-US" sz="1100"/>
        </a:p>
      </xdr:txBody>
    </xdr:sp>
    <xdr:clientData/>
  </xdr:twoCellAnchor>
  <xdr:twoCellAnchor>
    <xdr:from>
      <xdr:col>17</xdr:col>
      <xdr:colOff>0</xdr:colOff>
      <xdr:row>45</xdr:row>
      <xdr:rowOff>47625</xdr:rowOff>
    </xdr:from>
    <xdr:to>
      <xdr:col>17</xdr:col>
      <xdr:colOff>190500</xdr:colOff>
      <xdr:row>49</xdr:row>
      <xdr:rowOff>28575</xdr:rowOff>
    </xdr:to>
    <xdr:sp macro="" textlink="">
      <xdr:nvSpPr>
        <xdr:cNvPr id="124" name="フローチャート: 論理積ゲート 123"/>
        <xdr:cNvSpPr/>
      </xdr:nvSpPr>
      <xdr:spPr>
        <a:xfrm>
          <a:off x="9544050" y="6781800"/>
          <a:ext cx="190500" cy="209550"/>
        </a:xfrm>
        <a:prstGeom prst="flowChartDelay">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219075</xdr:colOff>
      <xdr:row>97</xdr:row>
      <xdr:rowOff>133350</xdr:rowOff>
    </xdr:from>
    <xdr:ext cx="237765" cy="66675"/>
    <xdr:pic>
      <xdr:nvPicPr>
        <xdr:cNvPr id="220" name="図 219"/>
        <xdr:cNvPicPr>
          <a:picLocks noChangeAspect="1"/>
        </xdr:cNvPicPr>
      </xdr:nvPicPr>
      <xdr:blipFill>
        <a:blip xmlns:r="http://schemas.openxmlformats.org/officeDocument/2006/relationships" r:embed="rId15"/>
        <a:stretch>
          <a:fillRect/>
        </a:stretch>
      </xdr:blipFill>
      <xdr:spPr>
        <a:xfrm>
          <a:off x="3371850" y="18840450"/>
          <a:ext cx="237765" cy="66675"/>
        </a:xfrm>
        <a:prstGeom prst="rect">
          <a:avLst/>
        </a:prstGeom>
      </xdr:spPr>
    </xdr:pic>
    <xdr:clientData/>
  </xdr:oneCellAnchor>
  <xdr:twoCellAnchor>
    <xdr:from>
      <xdr:col>6</xdr:col>
      <xdr:colOff>200025</xdr:colOff>
      <xdr:row>111</xdr:row>
      <xdr:rowOff>190500</xdr:rowOff>
    </xdr:from>
    <xdr:to>
      <xdr:col>6</xdr:col>
      <xdr:colOff>400050</xdr:colOff>
      <xdr:row>111</xdr:row>
      <xdr:rowOff>190500</xdr:rowOff>
    </xdr:to>
    <xdr:cxnSp macro="">
      <xdr:nvCxnSpPr>
        <xdr:cNvPr id="236" name="直線コネクタ 235"/>
        <xdr:cNvCxnSpPr/>
      </xdr:nvCxnSpPr>
      <xdr:spPr>
        <a:xfrm>
          <a:off x="3352800" y="23688675"/>
          <a:ext cx="200025" cy="0"/>
        </a:xfrm>
        <a:prstGeom prst="line">
          <a:avLst/>
        </a:prstGeom>
        <a:noFill/>
        <a:ln w="3810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654366</xdr:colOff>
      <xdr:row>1</xdr:row>
      <xdr:rowOff>8381</xdr:rowOff>
    </xdr:from>
    <xdr:to>
      <xdr:col>14</xdr:col>
      <xdr:colOff>123824</xdr:colOff>
      <xdr:row>27</xdr:row>
      <xdr:rowOff>114300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0166" y="246506"/>
          <a:ext cx="8670608" cy="4563619"/>
        </a:xfrm>
        <a:prstGeom prst="rect">
          <a:avLst/>
        </a:prstGeom>
      </xdr:spPr>
    </xdr:pic>
    <xdr:clientData/>
  </xdr:twoCellAnchor>
  <xdr:twoCellAnchor>
    <xdr:from>
      <xdr:col>3</xdr:col>
      <xdr:colOff>495300</xdr:colOff>
      <xdr:row>1</xdr:row>
      <xdr:rowOff>38101</xdr:rowOff>
    </xdr:from>
    <xdr:to>
      <xdr:col>4</xdr:col>
      <xdr:colOff>95250</xdr:colOff>
      <xdr:row>1</xdr:row>
      <xdr:rowOff>238125</xdr:rowOff>
    </xdr:to>
    <xdr:sp macro="" textlink="">
      <xdr:nvSpPr>
        <xdr:cNvPr id="3" name="テキスト ボックス 2"/>
        <xdr:cNvSpPr txBox="1"/>
      </xdr:nvSpPr>
      <xdr:spPr>
        <a:xfrm>
          <a:off x="2838450" y="276226"/>
          <a:ext cx="285750" cy="133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a:t>
          </a:r>
          <a:endParaRPr kumimoji="1" lang="ja-JP" altLang="en-US" sz="1100"/>
        </a:p>
      </xdr:txBody>
    </xdr:sp>
    <xdr:clientData/>
  </xdr:twoCellAnchor>
  <xdr:twoCellAnchor>
    <xdr:from>
      <xdr:col>5</xdr:col>
      <xdr:colOff>504825</xdr:colOff>
      <xdr:row>1</xdr:row>
      <xdr:rowOff>66675</xdr:rowOff>
    </xdr:from>
    <xdr:to>
      <xdr:col>6</xdr:col>
      <xdr:colOff>95250</xdr:colOff>
      <xdr:row>1</xdr:row>
      <xdr:rowOff>228600</xdr:rowOff>
    </xdr:to>
    <xdr:sp macro="" textlink="">
      <xdr:nvSpPr>
        <xdr:cNvPr id="4" name="テキスト ボックス 3"/>
        <xdr:cNvSpPr txBox="1"/>
      </xdr:nvSpPr>
      <xdr:spPr>
        <a:xfrm>
          <a:off x="4219575"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a:t>
          </a:r>
          <a:endParaRPr kumimoji="1" lang="ja-JP" altLang="en-US" sz="1100"/>
        </a:p>
      </xdr:txBody>
    </xdr:sp>
    <xdr:clientData/>
  </xdr:twoCellAnchor>
  <xdr:twoCellAnchor>
    <xdr:from>
      <xdr:col>7</xdr:col>
      <xdr:colOff>495300</xdr:colOff>
      <xdr:row>1</xdr:row>
      <xdr:rowOff>66675</xdr:rowOff>
    </xdr:from>
    <xdr:to>
      <xdr:col>8</xdr:col>
      <xdr:colOff>85725</xdr:colOff>
      <xdr:row>1</xdr:row>
      <xdr:rowOff>238125</xdr:rowOff>
    </xdr:to>
    <xdr:sp macro="" textlink="">
      <xdr:nvSpPr>
        <xdr:cNvPr id="5" name="テキスト ボックス 4"/>
        <xdr:cNvSpPr txBox="1"/>
      </xdr:nvSpPr>
      <xdr:spPr>
        <a:xfrm>
          <a:off x="5581650"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a:t>
          </a:r>
          <a:endParaRPr kumimoji="1" lang="ja-JP" altLang="en-US" sz="1100"/>
        </a:p>
      </xdr:txBody>
    </xdr:sp>
    <xdr:clientData/>
  </xdr:twoCellAnchor>
  <xdr:twoCellAnchor>
    <xdr:from>
      <xdr:col>9</xdr:col>
      <xdr:colOff>485775</xdr:colOff>
      <xdr:row>1</xdr:row>
      <xdr:rowOff>57150</xdr:rowOff>
    </xdr:from>
    <xdr:to>
      <xdr:col>10</xdr:col>
      <xdr:colOff>95250</xdr:colOff>
      <xdr:row>1</xdr:row>
      <xdr:rowOff>238125</xdr:rowOff>
    </xdr:to>
    <xdr:sp macro="" textlink="">
      <xdr:nvSpPr>
        <xdr:cNvPr id="6" name="テキスト ボックス 5"/>
        <xdr:cNvSpPr txBox="1"/>
      </xdr:nvSpPr>
      <xdr:spPr>
        <a:xfrm>
          <a:off x="6943725" y="295275"/>
          <a:ext cx="2952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a:t>
          </a:r>
          <a:endParaRPr kumimoji="1" lang="ja-JP" altLang="en-US" sz="1100"/>
        </a:p>
      </xdr:txBody>
    </xdr:sp>
    <xdr:clientData/>
  </xdr:twoCellAnchor>
  <xdr:twoCellAnchor>
    <xdr:from>
      <xdr:col>11</xdr:col>
      <xdr:colOff>495300</xdr:colOff>
      <xdr:row>1</xdr:row>
      <xdr:rowOff>47625</xdr:rowOff>
    </xdr:from>
    <xdr:to>
      <xdr:col>12</xdr:col>
      <xdr:colOff>85725</xdr:colOff>
      <xdr:row>1</xdr:row>
      <xdr:rowOff>228600</xdr:rowOff>
    </xdr:to>
    <xdr:sp macro="" textlink="">
      <xdr:nvSpPr>
        <xdr:cNvPr id="7" name="テキスト ボックス 6"/>
        <xdr:cNvSpPr txBox="1"/>
      </xdr:nvSpPr>
      <xdr:spPr>
        <a:xfrm>
          <a:off x="8324850" y="285750"/>
          <a:ext cx="276225" cy="12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a:t>
          </a:r>
          <a:endParaRPr kumimoji="1" lang="ja-JP" altLang="en-US" sz="1100"/>
        </a:p>
      </xdr:txBody>
    </xdr:sp>
    <xdr:clientData/>
  </xdr:twoCellAnchor>
  <xdr:twoCellAnchor>
    <xdr:from>
      <xdr:col>13</xdr:col>
      <xdr:colOff>504825</xdr:colOff>
      <xdr:row>1</xdr:row>
      <xdr:rowOff>38100</xdr:rowOff>
    </xdr:from>
    <xdr:to>
      <xdr:col>14</xdr:col>
      <xdr:colOff>85725</xdr:colOff>
      <xdr:row>1</xdr:row>
      <xdr:rowOff>209550</xdr:rowOff>
    </xdr:to>
    <xdr:sp macro="" textlink="">
      <xdr:nvSpPr>
        <xdr:cNvPr id="8" name="テキスト ボックス 7"/>
        <xdr:cNvSpPr txBox="1"/>
      </xdr:nvSpPr>
      <xdr:spPr>
        <a:xfrm>
          <a:off x="9705975" y="276225"/>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a:t>
          </a:r>
          <a:endParaRPr kumimoji="1" lang="ja-JP" altLang="en-US" sz="1100"/>
        </a:p>
      </xdr:txBody>
    </xdr:sp>
    <xdr:clientData/>
  </xdr:twoCellAnchor>
  <xdr:twoCellAnchor>
    <xdr:from>
      <xdr:col>15</xdr:col>
      <xdr:colOff>514350</xdr:colOff>
      <xdr:row>1</xdr:row>
      <xdr:rowOff>85725</xdr:rowOff>
    </xdr:from>
    <xdr:to>
      <xdr:col>16</xdr:col>
      <xdr:colOff>76200</xdr:colOff>
      <xdr:row>1</xdr:row>
      <xdr:rowOff>228600</xdr:rowOff>
    </xdr:to>
    <xdr:sp macro="" textlink="">
      <xdr:nvSpPr>
        <xdr:cNvPr id="9" name="テキスト ボックス 8"/>
        <xdr:cNvSpPr txBox="1"/>
      </xdr:nvSpPr>
      <xdr:spPr>
        <a:xfrm>
          <a:off x="11087100" y="323850"/>
          <a:ext cx="247650" cy="8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a:t>
          </a:r>
          <a:endParaRPr kumimoji="1" lang="ja-JP" altLang="en-US" sz="1100"/>
        </a:p>
      </xdr:txBody>
    </xdr:sp>
    <xdr:clientData/>
  </xdr:twoCellAnchor>
  <xdr:twoCellAnchor>
    <xdr:from>
      <xdr:col>17</xdr:col>
      <xdr:colOff>504825</xdr:colOff>
      <xdr:row>1</xdr:row>
      <xdr:rowOff>57150</xdr:rowOff>
    </xdr:from>
    <xdr:to>
      <xdr:col>18</xdr:col>
      <xdr:colOff>104775</xdr:colOff>
      <xdr:row>1</xdr:row>
      <xdr:rowOff>228600</xdr:rowOff>
    </xdr:to>
    <xdr:sp macro="" textlink="">
      <xdr:nvSpPr>
        <xdr:cNvPr id="10" name="テキスト ボックス 9"/>
        <xdr:cNvSpPr txBox="1"/>
      </xdr:nvSpPr>
      <xdr:spPr>
        <a:xfrm>
          <a:off x="12449175" y="295275"/>
          <a:ext cx="28575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endParaRPr kumimoji="1" lang="ja-JP" altLang="en-US" sz="1100"/>
        </a:p>
      </xdr:txBody>
    </xdr:sp>
    <xdr:clientData/>
  </xdr:twoCellAnchor>
  <xdr:twoCellAnchor>
    <xdr:from>
      <xdr:col>1</xdr:col>
      <xdr:colOff>504825</xdr:colOff>
      <xdr:row>1</xdr:row>
      <xdr:rowOff>19050</xdr:rowOff>
    </xdr:from>
    <xdr:to>
      <xdr:col>2</xdr:col>
      <xdr:colOff>171450</xdr:colOff>
      <xdr:row>2</xdr:row>
      <xdr:rowOff>0</xdr:rowOff>
    </xdr:to>
    <xdr:sp macro="" textlink="">
      <xdr:nvSpPr>
        <xdr:cNvPr id="11" name="テキスト ボックス 10"/>
        <xdr:cNvSpPr txBox="1"/>
      </xdr:nvSpPr>
      <xdr:spPr>
        <a:xfrm>
          <a:off x="1190625" y="257175"/>
          <a:ext cx="35242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a:t>
          </a:r>
          <a:endParaRPr kumimoji="1" lang="ja-JP" altLang="en-US" sz="1100"/>
        </a:p>
      </xdr:txBody>
    </xdr:sp>
    <xdr:clientData/>
  </xdr:twoCellAnchor>
  <xdr:twoCellAnchor>
    <xdr:from>
      <xdr:col>2</xdr:col>
      <xdr:colOff>0</xdr:colOff>
      <xdr:row>1</xdr:row>
      <xdr:rowOff>257175</xdr:rowOff>
    </xdr:from>
    <xdr:to>
      <xdr:col>2</xdr:col>
      <xdr:colOff>0</xdr:colOff>
      <xdr:row>35</xdr:row>
      <xdr:rowOff>95250</xdr:rowOff>
    </xdr:to>
    <xdr:cxnSp macro="">
      <xdr:nvCxnSpPr>
        <xdr:cNvPr id="12" name="直線コネクタ 11"/>
        <xdr:cNvCxnSpPr/>
      </xdr:nvCxnSpPr>
      <xdr:spPr>
        <a:xfrm>
          <a:off x="1371600" y="409575"/>
          <a:ext cx="0" cy="57531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xdr:row>
      <xdr:rowOff>0</xdr:rowOff>
    </xdr:from>
    <xdr:to>
      <xdr:col>4</xdr:col>
      <xdr:colOff>9525</xdr:colOff>
      <xdr:row>35</xdr:row>
      <xdr:rowOff>114300</xdr:rowOff>
    </xdr:to>
    <xdr:cxnSp macro="">
      <xdr:nvCxnSpPr>
        <xdr:cNvPr id="13" name="直線コネクタ 12"/>
        <xdr:cNvCxnSpPr/>
      </xdr:nvCxnSpPr>
      <xdr:spPr>
        <a:xfrm>
          <a:off x="3038475"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266700</xdr:rowOff>
    </xdr:from>
    <xdr:to>
      <xdr:col>6</xdr:col>
      <xdr:colOff>0</xdr:colOff>
      <xdr:row>35</xdr:row>
      <xdr:rowOff>104775</xdr:rowOff>
    </xdr:to>
    <xdr:cxnSp macro="">
      <xdr:nvCxnSpPr>
        <xdr:cNvPr id="14" name="直線コネクタ 13"/>
        <xdr:cNvCxnSpPr/>
      </xdr:nvCxnSpPr>
      <xdr:spPr>
        <a:xfrm>
          <a:off x="44005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0</xdr:rowOff>
    </xdr:from>
    <xdr:to>
      <xdr:col>10</xdr:col>
      <xdr:colOff>0</xdr:colOff>
      <xdr:row>35</xdr:row>
      <xdr:rowOff>114300</xdr:rowOff>
    </xdr:to>
    <xdr:cxnSp macro="">
      <xdr:nvCxnSpPr>
        <xdr:cNvPr id="15" name="直線コネクタ 14"/>
        <xdr:cNvCxnSpPr/>
      </xdr:nvCxnSpPr>
      <xdr:spPr>
        <a:xfrm>
          <a:off x="71437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9525</xdr:rowOff>
    </xdr:from>
    <xdr:to>
      <xdr:col>8</xdr:col>
      <xdr:colOff>0</xdr:colOff>
      <xdr:row>35</xdr:row>
      <xdr:rowOff>123825</xdr:rowOff>
    </xdr:to>
    <xdr:cxnSp macro="">
      <xdr:nvCxnSpPr>
        <xdr:cNvPr id="16" name="直線コネクタ 15"/>
        <xdr:cNvCxnSpPr/>
      </xdr:nvCxnSpPr>
      <xdr:spPr>
        <a:xfrm>
          <a:off x="5772150" y="419100"/>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xdr:row>
      <xdr:rowOff>266700</xdr:rowOff>
    </xdr:from>
    <xdr:to>
      <xdr:col>12</xdr:col>
      <xdr:colOff>0</xdr:colOff>
      <xdr:row>35</xdr:row>
      <xdr:rowOff>104775</xdr:rowOff>
    </xdr:to>
    <xdr:cxnSp macro="">
      <xdr:nvCxnSpPr>
        <xdr:cNvPr id="17" name="直線コネクタ 16"/>
        <xdr:cNvCxnSpPr/>
      </xdr:nvCxnSpPr>
      <xdr:spPr>
        <a:xfrm>
          <a:off x="85153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0</xdr:rowOff>
    </xdr:from>
    <xdr:to>
      <xdr:col>14</xdr:col>
      <xdr:colOff>0</xdr:colOff>
      <xdr:row>35</xdr:row>
      <xdr:rowOff>114300</xdr:rowOff>
    </xdr:to>
    <xdr:cxnSp macro="">
      <xdr:nvCxnSpPr>
        <xdr:cNvPr id="18" name="直線コネクタ 17"/>
        <xdr:cNvCxnSpPr/>
      </xdr:nvCxnSpPr>
      <xdr:spPr>
        <a:xfrm>
          <a:off x="98869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xdr:row>
      <xdr:rowOff>0</xdr:rowOff>
    </xdr:from>
    <xdr:to>
      <xdr:col>16</xdr:col>
      <xdr:colOff>0</xdr:colOff>
      <xdr:row>35</xdr:row>
      <xdr:rowOff>114300</xdr:rowOff>
    </xdr:to>
    <xdr:cxnSp macro="">
      <xdr:nvCxnSpPr>
        <xdr:cNvPr id="19" name="直線コネクタ 18"/>
        <xdr:cNvCxnSpPr/>
      </xdr:nvCxnSpPr>
      <xdr:spPr>
        <a:xfrm>
          <a:off x="112585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209549</xdr:colOff>
      <xdr:row>36</xdr:row>
      <xdr:rowOff>123825</xdr:rowOff>
    </xdr:from>
    <xdr:to>
      <xdr:col>10</xdr:col>
      <xdr:colOff>190500</xdr:colOff>
      <xdr:row>55</xdr:row>
      <xdr:rowOff>9525</xdr:rowOff>
    </xdr:to>
    <xdr:grpSp>
      <xdr:nvGrpSpPr>
        <xdr:cNvPr id="20" name="グループ化 19"/>
        <xdr:cNvGrpSpPr/>
      </xdr:nvGrpSpPr>
      <xdr:grpSpPr>
        <a:xfrm>
          <a:off x="2552699" y="6362700"/>
          <a:ext cx="4781551" cy="3143250"/>
          <a:chOff x="790574" y="5362575"/>
          <a:chExt cx="4221619" cy="2990850"/>
        </a:xfrm>
      </xdr:grpSpPr>
      <xdr:sp macro="" textlink="">
        <xdr:nvSpPr>
          <xdr:cNvPr id="21" name="下矢印 20"/>
          <xdr:cNvSpPr/>
        </xdr:nvSpPr>
        <xdr:spPr>
          <a:xfrm>
            <a:off x="1152525"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下矢印 21"/>
          <xdr:cNvSpPr/>
        </xdr:nvSpPr>
        <xdr:spPr>
          <a:xfrm>
            <a:off x="4516484"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90574" y="5381625"/>
            <a:ext cx="857251"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後部受台</a:t>
            </a:r>
          </a:p>
        </xdr:txBody>
      </xdr:sp>
      <xdr:sp macro="" textlink="">
        <xdr:nvSpPr>
          <xdr:cNvPr id="24" name="テキスト ボックス 23"/>
          <xdr:cNvSpPr txBox="1"/>
        </xdr:nvSpPr>
        <xdr:spPr>
          <a:xfrm>
            <a:off x="4154941" y="5362575"/>
            <a:ext cx="857252"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前部受台</a:t>
            </a:r>
          </a:p>
        </xdr:txBody>
      </xdr:sp>
      <xdr:sp macro="" textlink="">
        <xdr:nvSpPr>
          <xdr:cNvPr id="25" name="下矢印 24"/>
          <xdr:cNvSpPr/>
        </xdr:nvSpPr>
        <xdr:spPr>
          <a:xfrm>
            <a:off x="1144114" y="8105775"/>
            <a:ext cx="125807"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0</xdr:colOff>
      <xdr:row>37</xdr:row>
      <xdr:rowOff>142875</xdr:rowOff>
    </xdr:from>
    <xdr:to>
      <xdr:col>13</xdr:col>
      <xdr:colOff>57150</xdr:colOff>
      <xdr:row>38</xdr:row>
      <xdr:rowOff>171450</xdr:rowOff>
    </xdr:to>
    <xdr:sp macro="" textlink="">
      <xdr:nvSpPr>
        <xdr:cNvPr id="26" name="下矢印 25"/>
        <xdr:cNvSpPr/>
      </xdr:nvSpPr>
      <xdr:spPr>
        <a:xfrm>
          <a:off x="9201150" y="65532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36</xdr:row>
      <xdr:rowOff>161925</xdr:rowOff>
    </xdr:from>
    <xdr:to>
      <xdr:col>13</xdr:col>
      <xdr:colOff>533399</xdr:colOff>
      <xdr:row>38</xdr:row>
      <xdr:rowOff>9524</xdr:rowOff>
    </xdr:to>
    <xdr:sp macro="" textlink="">
      <xdr:nvSpPr>
        <xdr:cNvPr id="27" name="テキスト ボックス 26"/>
        <xdr:cNvSpPr txBox="1"/>
      </xdr:nvSpPr>
      <xdr:spPr>
        <a:xfrm>
          <a:off x="8620125" y="6400800"/>
          <a:ext cx="1114424"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船首受柱</a:t>
          </a:r>
        </a:p>
      </xdr:txBody>
    </xdr:sp>
    <xdr:clientData/>
  </xdr:twoCellAnchor>
  <xdr:twoCellAnchor>
    <xdr:from>
      <xdr:col>4</xdr:col>
      <xdr:colOff>19050</xdr:colOff>
      <xdr:row>36</xdr:row>
      <xdr:rowOff>19050</xdr:rowOff>
    </xdr:from>
    <xdr:to>
      <xdr:col>9</xdr:col>
      <xdr:colOff>381000</xdr:colOff>
      <xdr:row>36</xdr:row>
      <xdr:rowOff>19050</xdr:rowOff>
    </xdr:to>
    <xdr:cxnSp macro="">
      <xdr:nvCxnSpPr>
        <xdr:cNvPr id="28" name="直線矢印コネクタ 27"/>
        <xdr:cNvCxnSpPr/>
      </xdr:nvCxnSpPr>
      <xdr:spPr>
        <a:xfrm>
          <a:off x="3048000" y="6257925"/>
          <a:ext cx="37909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123825</xdr:rowOff>
    </xdr:from>
    <xdr:to>
      <xdr:col>4</xdr:col>
      <xdr:colOff>9225</xdr:colOff>
      <xdr:row>36</xdr:row>
      <xdr:rowOff>142875</xdr:rowOff>
    </xdr:to>
    <xdr:cxnSp macro="">
      <xdr:nvCxnSpPr>
        <xdr:cNvPr id="29" name="直線コネクタ 28"/>
        <xdr:cNvCxnSpPr>
          <a:stCxn id="23" idx="0"/>
        </xdr:cNvCxnSpPr>
      </xdr:nvCxnSpPr>
      <xdr:spPr>
        <a:xfrm flipH="1" flipV="1">
          <a:off x="3028950" y="6191250"/>
          <a:ext cx="92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360514</xdr:colOff>
      <xdr:row>35</xdr:row>
      <xdr:rowOff>123825</xdr:rowOff>
    </xdr:from>
    <xdr:to>
      <xdr:col>9</xdr:col>
      <xdr:colOff>361950</xdr:colOff>
      <xdr:row>36</xdr:row>
      <xdr:rowOff>123825</xdr:rowOff>
    </xdr:to>
    <xdr:cxnSp macro="">
      <xdr:nvCxnSpPr>
        <xdr:cNvPr id="30" name="直線コネクタ 29"/>
        <xdr:cNvCxnSpPr>
          <a:stCxn id="24" idx="0"/>
        </xdr:cNvCxnSpPr>
      </xdr:nvCxnSpPr>
      <xdr:spPr>
        <a:xfrm flipV="1">
          <a:off x="6818464" y="6191250"/>
          <a:ext cx="1436"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19049</xdr:colOff>
      <xdr:row>34</xdr:row>
      <xdr:rowOff>135256</xdr:rowOff>
    </xdr:from>
    <xdr:to>
      <xdr:col>7</xdr:col>
      <xdr:colOff>19049</xdr:colOff>
      <xdr:row>35</xdr:row>
      <xdr:rowOff>161925</xdr:rowOff>
    </xdr:to>
    <xdr:sp macro="" textlink="">
      <xdr:nvSpPr>
        <xdr:cNvPr id="31" name="テキスト ボックス 30"/>
        <xdr:cNvSpPr txBox="1"/>
      </xdr:nvSpPr>
      <xdr:spPr>
        <a:xfrm>
          <a:off x="4419599" y="6031231"/>
          <a:ext cx="685800" cy="198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2.9m</a:t>
          </a:r>
          <a:endParaRPr kumimoji="1" lang="ja-JP" altLang="en-US" sz="1100"/>
        </a:p>
      </xdr:txBody>
    </xdr:sp>
    <xdr:clientData/>
  </xdr:twoCellAnchor>
  <xdr:twoCellAnchor>
    <xdr:from>
      <xdr:col>2</xdr:col>
      <xdr:colOff>114300</xdr:colOff>
      <xdr:row>36</xdr:row>
      <xdr:rowOff>9525</xdr:rowOff>
    </xdr:from>
    <xdr:to>
      <xdr:col>3</xdr:col>
      <xdr:colOff>676275</xdr:colOff>
      <xdr:row>36</xdr:row>
      <xdr:rowOff>9526</xdr:rowOff>
    </xdr:to>
    <xdr:cxnSp macro="">
      <xdr:nvCxnSpPr>
        <xdr:cNvPr id="32" name="直線矢印コネクタ 31"/>
        <xdr:cNvCxnSpPr/>
      </xdr:nvCxnSpPr>
      <xdr:spPr>
        <a:xfrm>
          <a:off x="1485900" y="6248400"/>
          <a:ext cx="153352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133350</xdr:colOff>
      <xdr:row>22</xdr:row>
      <xdr:rowOff>133350</xdr:rowOff>
    </xdr:from>
    <xdr:to>
      <xdr:col>2</xdr:col>
      <xdr:colOff>133351</xdr:colOff>
      <xdr:row>36</xdr:row>
      <xdr:rowOff>123825</xdr:rowOff>
    </xdr:to>
    <xdr:cxnSp macro="">
      <xdr:nvCxnSpPr>
        <xdr:cNvPr id="33" name="直線コネクタ 32"/>
        <xdr:cNvCxnSpPr/>
      </xdr:nvCxnSpPr>
      <xdr:spPr>
        <a:xfrm>
          <a:off x="1504950" y="3971925"/>
          <a:ext cx="1" cy="2390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409575</xdr:colOff>
      <xdr:row>35</xdr:row>
      <xdr:rowOff>28575</xdr:rowOff>
    </xdr:from>
    <xdr:to>
      <xdr:col>3</xdr:col>
      <xdr:colOff>266700</xdr:colOff>
      <xdr:row>35</xdr:row>
      <xdr:rowOff>161925</xdr:rowOff>
    </xdr:to>
    <xdr:sp macro="" textlink="">
      <xdr:nvSpPr>
        <xdr:cNvPr id="34" name="テキスト ボックス 33"/>
        <xdr:cNvSpPr txBox="1"/>
      </xdr:nvSpPr>
      <xdr:spPr>
        <a:xfrm>
          <a:off x="1781175" y="6096000"/>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0.85m</a:t>
          </a:r>
          <a:endParaRPr kumimoji="1" lang="ja-JP" altLang="en-US" sz="1100"/>
        </a:p>
      </xdr:txBody>
    </xdr:sp>
    <xdr:clientData/>
  </xdr:twoCellAnchor>
  <xdr:twoCellAnchor>
    <xdr:from>
      <xdr:col>9</xdr:col>
      <xdr:colOff>381000</xdr:colOff>
      <xdr:row>36</xdr:row>
      <xdr:rowOff>9525</xdr:rowOff>
    </xdr:from>
    <xdr:to>
      <xdr:col>13</xdr:col>
      <xdr:colOff>676275</xdr:colOff>
      <xdr:row>36</xdr:row>
      <xdr:rowOff>9525</xdr:rowOff>
    </xdr:to>
    <xdr:cxnSp macro="">
      <xdr:nvCxnSpPr>
        <xdr:cNvPr id="35" name="直線矢印コネクタ 34"/>
        <xdr:cNvCxnSpPr/>
      </xdr:nvCxnSpPr>
      <xdr:spPr>
        <a:xfrm>
          <a:off x="6838950" y="6248400"/>
          <a:ext cx="30384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209550</xdr:colOff>
      <xdr:row>35</xdr:row>
      <xdr:rowOff>9525</xdr:rowOff>
    </xdr:from>
    <xdr:to>
      <xdr:col>12</xdr:col>
      <xdr:colOff>257175</xdr:colOff>
      <xdr:row>36</xdr:row>
      <xdr:rowOff>0</xdr:rowOff>
    </xdr:to>
    <xdr:sp macro="" textlink="">
      <xdr:nvSpPr>
        <xdr:cNvPr id="36" name="テキスト ボックス 35"/>
        <xdr:cNvSpPr txBox="1"/>
      </xdr:nvSpPr>
      <xdr:spPr>
        <a:xfrm>
          <a:off x="8039100" y="6076950"/>
          <a:ext cx="7334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2.25m</a:t>
          </a:r>
          <a:endParaRPr kumimoji="1" lang="ja-JP" altLang="en-US" sz="1100"/>
        </a:p>
      </xdr:txBody>
    </xdr:sp>
    <xdr:clientData/>
  </xdr:twoCellAnchor>
  <xdr:twoCellAnchor>
    <xdr:from>
      <xdr:col>13</xdr:col>
      <xdr:colOff>38100</xdr:colOff>
      <xdr:row>38</xdr:row>
      <xdr:rowOff>47626</xdr:rowOff>
    </xdr:from>
    <xdr:to>
      <xdr:col>14</xdr:col>
      <xdr:colOff>0</xdr:colOff>
      <xdr:row>38</xdr:row>
      <xdr:rowOff>57150</xdr:rowOff>
    </xdr:to>
    <xdr:cxnSp macro="">
      <xdr:nvCxnSpPr>
        <xdr:cNvPr id="37" name="直線矢印コネクタ 36"/>
        <xdr:cNvCxnSpPr/>
      </xdr:nvCxnSpPr>
      <xdr:spPr>
        <a:xfrm>
          <a:off x="9239250" y="6629401"/>
          <a:ext cx="647700" cy="9524"/>
        </a:xfrm>
        <a:prstGeom prst="straightConnector1">
          <a:avLst/>
        </a:prstGeom>
        <a:ln w="31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85724</xdr:colOff>
      <xdr:row>38</xdr:row>
      <xdr:rowOff>47626</xdr:rowOff>
    </xdr:from>
    <xdr:to>
      <xdr:col>13</xdr:col>
      <xdr:colOff>666749</xdr:colOff>
      <xdr:row>39</xdr:row>
      <xdr:rowOff>28576</xdr:rowOff>
    </xdr:to>
    <xdr:sp macro="" textlink="">
      <xdr:nvSpPr>
        <xdr:cNvPr id="38" name="テキスト ボックス 37"/>
        <xdr:cNvSpPr txBox="1"/>
      </xdr:nvSpPr>
      <xdr:spPr>
        <a:xfrm>
          <a:off x="9286874" y="6629401"/>
          <a:ext cx="581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0.52m</a:t>
          </a:r>
          <a:endParaRPr kumimoji="1" lang="ja-JP" altLang="en-US" sz="1100"/>
        </a:p>
      </xdr:txBody>
    </xdr:sp>
    <xdr:clientData/>
  </xdr:twoCellAnchor>
  <xdr:twoCellAnchor>
    <xdr:from>
      <xdr:col>14</xdr:col>
      <xdr:colOff>0</xdr:colOff>
      <xdr:row>36</xdr:row>
      <xdr:rowOff>9525</xdr:rowOff>
    </xdr:from>
    <xdr:to>
      <xdr:col>16</xdr:col>
      <xdr:colOff>676275</xdr:colOff>
      <xdr:row>36</xdr:row>
      <xdr:rowOff>9525</xdr:rowOff>
    </xdr:to>
    <xdr:cxnSp macro="">
      <xdr:nvCxnSpPr>
        <xdr:cNvPr id="39" name="直線矢印コネクタ 38"/>
        <xdr:cNvCxnSpPr/>
      </xdr:nvCxnSpPr>
      <xdr:spPr>
        <a:xfrm>
          <a:off x="9886950" y="6248400"/>
          <a:ext cx="2047875" cy="0"/>
        </a:xfrm>
        <a:prstGeom prst="straightConnector1">
          <a:avLst/>
        </a:prstGeom>
        <a:ln w="3175">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35</xdr:row>
      <xdr:rowOff>19050</xdr:rowOff>
    </xdr:from>
    <xdr:to>
      <xdr:col>15</xdr:col>
      <xdr:colOff>666750</xdr:colOff>
      <xdr:row>36</xdr:row>
      <xdr:rowOff>9525</xdr:rowOff>
    </xdr:to>
    <xdr:sp macro="" textlink="">
      <xdr:nvSpPr>
        <xdr:cNvPr id="40" name="テキスト ボックス 39"/>
        <xdr:cNvSpPr txBox="1"/>
      </xdr:nvSpPr>
      <xdr:spPr>
        <a:xfrm>
          <a:off x="10715625" y="6086475"/>
          <a:ext cx="523875" cy="16192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1.4m</a:t>
          </a:r>
          <a:endParaRPr kumimoji="1" lang="ja-JP" altLang="en-US" sz="1100"/>
        </a:p>
      </xdr:txBody>
    </xdr:sp>
    <xdr:clientData/>
  </xdr:twoCellAnchor>
  <xdr:twoCellAnchor>
    <xdr:from>
      <xdr:col>2</xdr:col>
      <xdr:colOff>85726</xdr:colOff>
      <xdr:row>27</xdr:row>
      <xdr:rowOff>28575</xdr:rowOff>
    </xdr:from>
    <xdr:to>
      <xdr:col>2</xdr:col>
      <xdr:colOff>198120</xdr:colOff>
      <xdr:row>29</xdr:row>
      <xdr:rowOff>66675</xdr:rowOff>
    </xdr:to>
    <xdr:sp macro="" textlink="">
      <xdr:nvSpPr>
        <xdr:cNvPr id="41" name="下矢印 40"/>
        <xdr:cNvSpPr/>
      </xdr:nvSpPr>
      <xdr:spPr>
        <a:xfrm>
          <a:off x="1457326" y="4724400"/>
          <a:ext cx="11239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285750</xdr:colOff>
      <xdr:row>21</xdr:row>
      <xdr:rowOff>19048</xdr:rowOff>
    </xdr:from>
    <xdr:to>
      <xdr:col>3</xdr:col>
      <xdr:colOff>285749</xdr:colOff>
      <xdr:row>25</xdr:row>
      <xdr:rowOff>152399</xdr:rowOff>
    </xdr:to>
    <xdr:sp macro="" textlink="">
      <xdr:nvSpPr>
        <xdr:cNvPr id="42" name="テキスト ボックス 41"/>
        <xdr:cNvSpPr txBox="1"/>
      </xdr:nvSpPr>
      <xdr:spPr>
        <a:xfrm>
          <a:off x="1657350" y="3686173"/>
          <a:ext cx="971549"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主機</a:t>
          </a:r>
          <a:r>
            <a:rPr kumimoji="1" lang="en-US" altLang="ja-JP" sz="1100"/>
            <a:t>113</a:t>
          </a:r>
          <a:r>
            <a:rPr kumimoji="1" lang="ja-JP" altLang="en-US" sz="1100"/>
            <a:t>ｋｇ、補機２８ｋｇ、スパンカ７ｋｇ、計</a:t>
          </a:r>
          <a:r>
            <a:rPr kumimoji="1" lang="ja-JP" altLang="en-US" sz="1100">
              <a:solidFill>
                <a:srgbClr val="FF0000"/>
              </a:solidFill>
            </a:rPr>
            <a:t>１４８ｋｇ</a:t>
          </a:r>
          <a:r>
            <a:rPr kumimoji="1" lang="ja-JP" altLang="en-US" sz="1100"/>
            <a:t>　</a:t>
          </a:r>
        </a:p>
      </xdr:txBody>
    </xdr:sp>
    <xdr:clientData/>
  </xdr:twoCellAnchor>
  <xdr:twoCellAnchor>
    <xdr:from>
      <xdr:col>3</xdr:col>
      <xdr:colOff>619126</xdr:colOff>
      <xdr:row>30</xdr:row>
      <xdr:rowOff>9524</xdr:rowOff>
    </xdr:from>
    <xdr:to>
      <xdr:col>4</xdr:col>
      <xdr:colOff>47625</xdr:colOff>
      <xdr:row>31</xdr:row>
      <xdr:rowOff>19049</xdr:rowOff>
    </xdr:to>
    <xdr:sp macro="" textlink="">
      <xdr:nvSpPr>
        <xdr:cNvPr id="43" name="下矢印 42"/>
        <xdr:cNvSpPr/>
      </xdr:nvSpPr>
      <xdr:spPr>
        <a:xfrm>
          <a:off x="2962276" y="5219699"/>
          <a:ext cx="114299"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76198</xdr:colOff>
      <xdr:row>26</xdr:row>
      <xdr:rowOff>161925</xdr:rowOff>
    </xdr:from>
    <xdr:to>
      <xdr:col>5</xdr:col>
      <xdr:colOff>180975</xdr:colOff>
      <xdr:row>29</xdr:row>
      <xdr:rowOff>152400</xdr:rowOff>
    </xdr:to>
    <xdr:sp macro="" textlink="">
      <xdr:nvSpPr>
        <xdr:cNvPr id="44" name="テキスト ボックス 43"/>
        <xdr:cNvSpPr txBox="1"/>
      </xdr:nvSpPr>
      <xdr:spPr>
        <a:xfrm>
          <a:off x="2419348" y="4686300"/>
          <a:ext cx="1476377"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ガソリン６０Ｌ</a:t>
          </a:r>
          <a:r>
            <a:rPr kumimoji="1" lang="en-US" altLang="ja-JP" sz="1100"/>
            <a:t>×0.76</a:t>
          </a:r>
          <a:r>
            <a:rPr kumimoji="1" lang="ja-JP" altLang="en-US" sz="1100"/>
            <a:t>＝</a:t>
          </a:r>
          <a:endParaRPr kumimoji="1" lang="en-US" altLang="ja-JP" sz="1100"/>
        </a:p>
        <a:p>
          <a:r>
            <a:rPr kumimoji="1" lang="ja-JP" altLang="en-US" sz="1100">
              <a:solidFill>
                <a:srgbClr val="FF0000"/>
              </a:solidFill>
            </a:rPr>
            <a:t>４５．６ｋｇ</a:t>
          </a:r>
        </a:p>
      </xdr:txBody>
    </xdr:sp>
    <xdr:clientData/>
  </xdr:twoCellAnchor>
  <xdr:twoCellAnchor>
    <xdr:from>
      <xdr:col>6</xdr:col>
      <xdr:colOff>445770</xdr:colOff>
      <xdr:row>26</xdr:row>
      <xdr:rowOff>76200</xdr:rowOff>
    </xdr:from>
    <xdr:to>
      <xdr:col>6</xdr:col>
      <xdr:colOff>561975</xdr:colOff>
      <xdr:row>27</xdr:row>
      <xdr:rowOff>76200</xdr:rowOff>
    </xdr:to>
    <xdr:sp macro="" textlink="">
      <xdr:nvSpPr>
        <xdr:cNvPr id="45" name="下矢印 44"/>
        <xdr:cNvSpPr/>
      </xdr:nvSpPr>
      <xdr:spPr>
        <a:xfrm flipH="1">
          <a:off x="4846320" y="4600575"/>
          <a:ext cx="11620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647700</xdr:colOff>
      <xdr:row>23</xdr:row>
      <xdr:rowOff>66675</xdr:rowOff>
    </xdr:from>
    <xdr:to>
      <xdr:col>7</xdr:col>
      <xdr:colOff>314325</xdr:colOff>
      <xdr:row>26</xdr:row>
      <xdr:rowOff>47625</xdr:rowOff>
    </xdr:to>
    <xdr:sp macro="" textlink="">
      <xdr:nvSpPr>
        <xdr:cNvPr id="46" name="テキスト ボックス 45"/>
        <xdr:cNvSpPr txBox="1"/>
      </xdr:nvSpPr>
      <xdr:spPr>
        <a:xfrm>
          <a:off x="4362450" y="4076700"/>
          <a:ext cx="10382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バッテリー１基</a:t>
          </a:r>
        </a:p>
        <a:p>
          <a:r>
            <a:rPr kumimoji="1" lang="ja-JP" altLang="en-US" sz="1100">
              <a:solidFill>
                <a:srgbClr val="FF0000"/>
              </a:solidFill>
            </a:rPr>
            <a:t>２０ｋｇ</a:t>
          </a:r>
        </a:p>
      </xdr:txBody>
    </xdr:sp>
    <xdr:clientData/>
  </xdr:twoCellAnchor>
  <xdr:twoCellAnchor>
    <xdr:from>
      <xdr:col>2</xdr:col>
      <xdr:colOff>857250</xdr:colOff>
      <xdr:row>33</xdr:row>
      <xdr:rowOff>123825</xdr:rowOff>
    </xdr:from>
    <xdr:to>
      <xdr:col>3</xdr:col>
      <xdr:colOff>0</xdr:colOff>
      <xdr:row>35</xdr:row>
      <xdr:rowOff>19050</xdr:rowOff>
    </xdr:to>
    <xdr:sp macro="" textlink="">
      <xdr:nvSpPr>
        <xdr:cNvPr id="47" name="下矢印 46"/>
        <xdr:cNvSpPr/>
      </xdr:nvSpPr>
      <xdr:spPr>
        <a:xfrm>
          <a:off x="2228850" y="5848350"/>
          <a:ext cx="11430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552449</xdr:colOff>
      <xdr:row>32</xdr:row>
      <xdr:rowOff>85726</xdr:rowOff>
    </xdr:from>
    <xdr:to>
      <xdr:col>3</xdr:col>
      <xdr:colOff>323850</xdr:colOff>
      <xdr:row>33</xdr:row>
      <xdr:rowOff>95250</xdr:rowOff>
    </xdr:to>
    <xdr:sp macro="" textlink="">
      <xdr:nvSpPr>
        <xdr:cNvPr id="48" name="テキスト ボックス 47"/>
        <xdr:cNvSpPr txBox="1"/>
      </xdr:nvSpPr>
      <xdr:spPr>
        <a:xfrm>
          <a:off x="1924049" y="5638801"/>
          <a:ext cx="742951"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59.5</a:t>
          </a:r>
          <a:r>
            <a:rPr kumimoji="1" lang="ja-JP" altLang="en-US" sz="1100">
              <a:solidFill>
                <a:srgbClr val="FF0000"/>
              </a:solidFill>
            </a:rPr>
            <a:t>ｋｇ</a:t>
          </a:r>
        </a:p>
      </xdr:txBody>
    </xdr:sp>
    <xdr:clientData/>
  </xdr:twoCellAnchor>
  <xdr:twoCellAnchor>
    <xdr:from>
      <xdr:col>6</xdr:col>
      <xdr:colOff>438150</xdr:colOff>
      <xdr:row>32</xdr:row>
      <xdr:rowOff>123825</xdr:rowOff>
    </xdr:from>
    <xdr:to>
      <xdr:col>6</xdr:col>
      <xdr:colOff>561975</xdr:colOff>
      <xdr:row>34</xdr:row>
      <xdr:rowOff>95250</xdr:rowOff>
    </xdr:to>
    <xdr:sp macro="" textlink="">
      <xdr:nvSpPr>
        <xdr:cNvPr id="49" name="下矢印 48"/>
        <xdr:cNvSpPr/>
      </xdr:nvSpPr>
      <xdr:spPr>
        <a:xfrm>
          <a:off x="4838700" y="5676900"/>
          <a:ext cx="123825"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190499</xdr:colOff>
      <xdr:row>31</xdr:row>
      <xdr:rowOff>19050</xdr:rowOff>
    </xdr:from>
    <xdr:to>
      <xdr:col>7</xdr:col>
      <xdr:colOff>295274</xdr:colOff>
      <xdr:row>32</xdr:row>
      <xdr:rowOff>95250</xdr:rowOff>
    </xdr:to>
    <xdr:sp macro="" textlink="">
      <xdr:nvSpPr>
        <xdr:cNvPr id="50" name="テキスト ボックス 49"/>
        <xdr:cNvSpPr txBox="1"/>
      </xdr:nvSpPr>
      <xdr:spPr>
        <a:xfrm>
          <a:off x="4591049" y="5400675"/>
          <a:ext cx="7905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２０３ｋｇ</a:t>
          </a:r>
        </a:p>
      </xdr:txBody>
    </xdr:sp>
    <xdr:clientData/>
  </xdr:twoCellAnchor>
  <xdr:twoCellAnchor>
    <xdr:from>
      <xdr:col>11</xdr:col>
      <xdr:colOff>561975</xdr:colOff>
      <xdr:row>32</xdr:row>
      <xdr:rowOff>104775</xdr:rowOff>
    </xdr:from>
    <xdr:to>
      <xdr:col>11</xdr:col>
      <xdr:colOff>657225</xdr:colOff>
      <xdr:row>34</xdr:row>
      <xdr:rowOff>161925</xdr:rowOff>
    </xdr:to>
    <xdr:sp macro="" textlink="">
      <xdr:nvSpPr>
        <xdr:cNvPr id="51" name="下矢印 50"/>
        <xdr:cNvSpPr/>
      </xdr:nvSpPr>
      <xdr:spPr>
        <a:xfrm>
          <a:off x="8391525" y="5657850"/>
          <a:ext cx="9525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200024</xdr:colOff>
      <xdr:row>32</xdr:row>
      <xdr:rowOff>104775</xdr:rowOff>
    </xdr:from>
    <xdr:to>
      <xdr:col>12</xdr:col>
      <xdr:colOff>533399</xdr:colOff>
      <xdr:row>33</xdr:row>
      <xdr:rowOff>76200</xdr:rowOff>
    </xdr:to>
    <xdr:sp macro="" textlink="">
      <xdr:nvSpPr>
        <xdr:cNvPr id="52" name="テキスト ボックス 51"/>
        <xdr:cNvSpPr txBox="1"/>
      </xdr:nvSpPr>
      <xdr:spPr>
        <a:xfrm>
          <a:off x="8029574" y="5657850"/>
          <a:ext cx="1019175"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１５７．５ｋｇ</a:t>
          </a:r>
        </a:p>
      </xdr:txBody>
    </xdr:sp>
    <xdr:clientData/>
  </xdr:twoCellAnchor>
  <xdr:twoCellAnchor>
    <xdr:from>
      <xdr:col>9</xdr:col>
      <xdr:colOff>371475</xdr:colOff>
      <xdr:row>34</xdr:row>
      <xdr:rowOff>51260</xdr:rowOff>
    </xdr:from>
    <xdr:to>
      <xdr:col>11</xdr:col>
      <xdr:colOff>561975</xdr:colOff>
      <xdr:row>34</xdr:row>
      <xdr:rowOff>53515</xdr:rowOff>
    </xdr:to>
    <xdr:cxnSp macro="">
      <xdr:nvCxnSpPr>
        <xdr:cNvPr id="53" name="直線矢印コネクタ 52"/>
        <xdr:cNvCxnSpPr/>
      </xdr:nvCxnSpPr>
      <xdr:spPr>
        <a:xfrm>
          <a:off x="6829425" y="5947235"/>
          <a:ext cx="1562100" cy="225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33</xdr:row>
      <xdr:rowOff>95251</xdr:rowOff>
    </xdr:from>
    <xdr:to>
      <xdr:col>11</xdr:col>
      <xdr:colOff>76200</xdr:colOff>
      <xdr:row>34</xdr:row>
      <xdr:rowOff>38101</xdr:rowOff>
    </xdr:to>
    <xdr:sp macro="" textlink="">
      <xdr:nvSpPr>
        <xdr:cNvPr id="54" name="テキスト ボックス 53"/>
        <xdr:cNvSpPr txBox="1"/>
      </xdr:nvSpPr>
      <xdr:spPr>
        <a:xfrm>
          <a:off x="7258050" y="5819776"/>
          <a:ext cx="64770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1.125</a:t>
          </a:r>
          <a:r>
            <a:rPr kumimoji="1" lang="ja-JP" altLang="en-US" sz="1100"/>
            <a:t>ｍ</a:t>
          </a:r>
        </a:p>
      </xdr:txBody>
    </xdr:sp>
    <xdr:clientData/>
  </xdr:twoCellAnchor>
  <xdr:twoCellAnchor>
    <xdr:from>
      <xdr:col>4</xdr:col>
      <xdr:colOff>38100</xdr:colOff>
      <xdr:row>33</xdr:row>
      <xdr:rowOff>101815</xdr:rowOff>
    </xdr:from>
    <xdr:to>
      <xdr:col>6</xdr:col>
      <xdr:colOff>438150</xdr:colOff>
      <xdr:row>33</xdr:row>
      <xdr:rowOff>102973</xdr:rowOff>
    </xdr:to>
    <xdr:cxnSp macro="">
      <xdr:nvCxnSpPr>
        <xdr:cNvPr id="55" name="直線矢印コネクタ 54"/>
        <xdr:cNvCxnSpPr/>
      </xdr:nvCxnSpPr>
      <xdr:spPr>
        <a:xfrm>
          <a:off x="3067050" y="5826340"/>
          <a:ext cx="1771650" cy="115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476251</xdr:colOff>
      <xdr:row>32</xdr:row>
      <xdr:rowOff>57151</xdr:rowOff>
    </xdr:from>
    <xdr:to>
      <xdr:col>5</xdr:col>
      <xdr:colOff>495301</xdr:colOff>
      <xdr:row>33</xdr:row>
      <xdr:rowOff>95251</xdr:rowOff>
    </xdr:to>
    <xdr:sp macro="" textlink="">
      <xdr:nvSpPr>
        <xdr:cNvPr id="56" name="テキスト ボックス 55"/>
        <xdr:cNvSpPr txBox="1"/>
      </xdr:nvSpPr>
      <xdr:spPr>
        <a:xfrm>
          <a:off x="3505201" y="5610226"/>
          <a:ext cx="704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１．４５ｍ</a:t>
          </a:r>
        </a:p>
      </xdr:txBody>
    </xdr:sp>
    <xdr:clientData/>
  </xdr:twoCellAnchor>
  <xdr:twoCellAnchor>
    <xdr:from>
      <xdr:col>5</xdr:col>
      <xdr:colOff>47625</xdr:colOff>
      <xdr:row>44</xdr:row>
      <xdr:rowOff>19050</xdr:rowOff>
    </xdr:from>
    <xdr:to>
      <xdr:col>5</xdr:col>
      <xdr:colOff>238125</xdr:colOff>
      <xdr:row>47</xdr:row>
      <xdr:rowOff>152400</xdr:rowOff>
    </xdr:to>
    <xdr:sp macro="" textlink="">
      <xdr:nvSpPr>
        <xdr:cNvPr id="57" name="右中かっこ 56"/>
        <xdr:cNvSpPr/>
      </xdr:nvSpPr>
      <xdr:spPr>
        <a:xfrm>
          <a:off x="3762375" y="7629525"/>
          <a:ext cx="190500" cy="647700"/>
        </a:xfrm>
        <a:prstGeom prst="rightBrace">
          <a:avLst/>
        </a:prstGeom>
        <a:solidFill>
          <a:srgbClr val="FFFF00"/>
        </a:solidFill>
        <a:ln>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257174</xdr:colOff>
      <xdr:row>45</xdr:row>
      <xdr:rowOff>38100</xdr:rowOff>
    </xdr:from>
    <xdr:to>
      <xdr:col>6</xdr:col>
      <xdr:colOff>285749</xdr:colOff>
      <xdr:row>46</xdr:row>
      <xdr:rowOff>104775</xdr:rowOff>
    </xdr:to>
    <xdr:sp macro="" textlink="">
      <xdr:nvSpPr>
        <xdr:cNvPr id="58" name="テキスト ボックス 57"/>
        <xdr:cNvSpPr txBox="1"/>
      </xdr:nvSpPr>
      <xdr:spPr>
        <a:xfrm>
          <a:off x="3971924" y="782002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361.1kg</a:t>
          </a:r>
          <a:endParaRPr kumimoji="1" lang="ja-JP" altLang="en-US" sz="1100">
            <a:solidFill>
              <a:srgbClr val="FF0000"/>
            </a:solidFill>
          </a:endParaRPr>
        </a:p>
      </xdr:txBody>
    </xdr:sp>
    <xdr:clientData/>
  </xdr:twoCellAnchor>
  <xdr:twoCellAnchor>
    <xdr:from>
      <xdr:col>11</xdr:col>
      <xdr:colOff>28576</xdr:colOff>
      <xdr:row>44</xdr:row>
      <xdr:rowOff>28575</xdr:rowOff>
    </xdr:from>
    <xdr:to>
      <xdr:col>11</xdr:col>
      <xdr:colOff>161926</xdr:colOff>
      <xdr:row>47</xdr:row>
      <xdr:rowOff>19050</xdr:rowOff>
    </xdr:to>
    <xdr:sp macro="" textlink="">
      <xdr:nvSpPr>
        <xdr:cNvPr id="59" name="右中かっこ 58"/>
        <xdr:cNvSpPr/>
      </xdr:nvSpPr>
      <xdr:spPr>
        <a:xfrm>
          <a:off x="7858126" y="7639050"/>
          <a:ext cx="133350" cy="504825"/>
        </a:xfrm>
        <a:prstGeom prst="rightBrace">
          <a:avLst>
            <a:gd name="adj1" fmla="val 8333"/>
            <a:gd name="adj2" fmla="val 57547"/>
          </a:avLst>
        </a:prstGeom>
        <a:solidFill>
          <a:srgbClr val="FFFF00"/>
        </a:solidFill>
        <a:ln>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371476</xdr:colOff>
      <xdr:row>57</xdr:row>
      <xdr:rowOff>0</xdr:rowOff>
    </xdr:from>
    <xdr:to>
      <xdr:col>9</xdr:col>
      <xdr:colOff>466726</xdr:colOff>
      <xdr:row>58</xdr:row>
      <xdr:rowOff>66675</xdr:rowOff>
    </xdr:to>
    <xdr:sp macro="" textlink="">
      <xdr:nvSpPr>
        <xdr:cNvPr id="60" name="下矢印 59"/>
        <xdr:cNvSpPr/>
      </xdr:nvSpPr>
      <xdr:spPr>
        <a:xfrm>
          <a:off x="6829426" y="9839325"/>
          <a:ext cx="952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161925</xdr:colOff>
      <xdr:row>55</xdr:row>
      <xdr:rowOff>152401</xdr:rowOff>
    </xdr:from>
    <xdr:to>
      <xdr:col>10</xdr:col>
      <xdr:colOff>180975</xdr:colOff>
      <xdr:row>56</xdr:row>
      <xdr:rowOff>152401</xdr:rowOff>
    </xdr:to>
    <xdr:sp macro="" textlink="">
      <xdr:nvSpPr>
        <xdr:cNvPr id="61" name="テキスト ボックス 60"/>
        <xdr:cNvSpPr txBox="1"/>
      </xdr:nvSpPr>
      <xdr:spPr>
        <a:xfrm>
          <a:off x="6619875" y="9648826"/>
          <a:ext cx="7048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58.85kg</a:t>
          </a:r>
          <a:endParaRPr kumimoji="1" lang="ja-JP" altLang="en-US" sz="1100">
            <a:solidFill>
              <a:srgbClr val="FF0000"/>
            </a:solidFill>
          </a:endParaRPr>
        </a:p>
      </xdr:txBody>
    </xdr:sp>
    <xdr:clientData/>
  </xdr:twoCellAnchor>
  <xdr:twoCellAnchor>
    <xdr:from>
      <xdr:col>3</xdr:col>
      <xdr:colOff>314325</xdr:colOff>
      <xdr:row>52</xdr:row>
      <xdr:rowOff>114300</xdr:rowOff>
    </xdr:from>
    <xdr:to>
      <xdr:col>4</xdr:col>
      <xdr:colOff>371475</xdr:colOff>
      <xdr:row>54</xdr:row>
      <xdr:rowOff>0</xdr:rowOff>
    </xdr:to>
    <xdr:sp macro="" textlink="">
      <xdr:nvSpPr>
        <xdr:cNvPr id="62" name="テキスト ボックス 61"/>
        <xdr:cNvSpPr txBox="1"/>
      </xdr:nvSpPr>
      <xdr:spPr>
        <a:xfrm>
          <a:off x="2657475" y="90963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55.91kg</a:t>
          </a:r>
          <a:endParaRPr kumimoji="1" lang="ja-JP" altLang="en-US" sz="1100">
            <a:solidFill>
              <a:srgbClr val="FF0000"/>
            </a:solidFill>
          </a:endParaRPr>
        </a:p>
      </xdr:txBody>
    </xdr:sp>
    <xdr:clientData/>
  </xdr:twoCellAnchor>
  <xdr:twoCellAnchor>
    <xdr:from>
      <xdr:col>3</xdr:col>
      <xdr:colOff>628649</xdr:colOff>
      <xdr:row>50</xdr:row>
      <xdr:rowOff>57149</xdr:rowOff>
    </xdr:from>
    <xdr:to>
      <xdr:col>4</xdr:col>
      <xdr:colOff>9525</xdr:colOff>
      <xdr:row>51</xdr:row>
      <xdr:rowOff>19050</xdr:rowOff>
    </xdr:to>
    <xdr:sp macro="" textlink="">
      <xdr:nvSpPr>
        <xdr:cNvPr id="63" name="下矢印 62"/>
        <xdr:cNvSpPr/>
      </xdr:nvSpPr>
      <xdr:spPr>
        <a:xfrm flipH="1">
          <a:off x="2971799" y="8696324"/>
          <a:ext cx="66676" cy="133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57</xdr:row>
      <xdr:rowOff>161926</xdr:rowOff>
    </xdr:from>
    <xdr:to>
      <xdr:col>5</xdr:col>
      <xdr:colOff>457200</xdr:colOff>
      <xdr:row>58</xdr:row>
      <xdr:rowOff>104776</xdr:rowOff>
    </xdr:to>
    <xdr:sp macro="" textlink="">
      <xdr:nvSpPr>
        <xdr:cNvPr id="64" name="テキスト ボックス 63"/>
        <xdr:cNvSpPr txBox="1"/>
      </xdr:nvSpPr>
      <xdr:spPr>
        <a:xfrm>
          <a:off x="3990975" y="10001251"/>
          <a:ext cx="1809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x</a:t>
          </a:r>
          <a:endParaRPr kumimoji="1" lang="ja-JP" altLang="en-US" sz="1100"/>
        </a:p>
      </xdr:txBody>
    </xdr:sp>
    <xdr:clientData/>
  </xdr:twoCellAnchor>
  <xdr:twoCellAnchor>
    <xdr:from>
      <xdr:col>4</xdr:col>
      <xdr:colOff>0</xdr:colOff>
      <xdr:row>57</xdr:row>
      <xdr:rowOff>120865</xdr:rowOff>
    </xdr:from>
    <xdr:to>
      <xdr:col>6</xdr:col>
      <xdr:colOff>228600</xdr:colOff>
      <xdr:row>57</xdr:row>
      <xdr:rowOff>142875</xdr:rowOff>
    </xdr:to>
    <xdr:cxnSp macro="">
      <xdr:nvCxnSpPr>
        <xdr:cNvPr id="65" name="直線矢印コネクタ 64"/>
        <xdr:cNvCxnSpPr/>
      </xdr:nvCxnSpPr>
      <xdr:spPr>
        <a:xfrm>
          <a:off x="3028950" y="9960190"/>
          <a:ext cx="1600200" cy="2201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200024</xdr:colOff>
      <xdr:row>55</xdr:row>
      <xdr:rowOff>19049</xdr:rowOff>
    </xdr:from>
    <xdr:to>
      <xdr:col>9</xdr:col>
      <xdr:colOff>9525</xdr:colOff>
      <xdr:row>56</xdr:row>
      <xdr:rowOff>38100</xdr:rowOff>
    </xdr:to>
    <xdr:sp macro="" textlink="">
      <xdr:nvSpPr>
        <xdr:cNvPr id="66" name="テキスト ボックス 65"/>
        <xdr:cNvSpPr txBox="1"/>
      </xdr:nvSpPr>
      <xdr:spPr>
        <a:xfrm>
          <a:off x="5286374" y="9515474"/>
          <a:ext cx="1181101"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54.29-18.72xkg</a:t>
          </a:r>
          <a:endParaRPr kumimoji="1" lang="ja-JP" altLang="en-US" sz="1100">
            <a:solidFill>
              <a:srgbClr val="FF0000"/>
            </a:solidFill>
          </a:endParaRPr>
        </a:p>
      </xdr:txBody>
    </xdr:sp>
    <xdr:clientData/>
  </xdr:twoCellAnchor>
  <xdr:twoCellAnchor>
    <xdr:from>
      <xdr:col>6</xdr:col>
      <xdr:colOff>247650</xdr:colOff>
      <xdr:row>59</xdr:row>
      <xdr:rowOff>76200</xdr:rowOff>
    </xdr:from>
    <xdr:to>
      <xdr:col>11</xdr:col>
      <xdr:colOff>209550</xdr:colOff>
      <xdr:row>59</xdr:row>
      <xdr:rowOff>85725</xdr:rowOff>
    </xdr:to>
    <xdr:cxnSp macro="">
      <xdr:nvCxnSpPr>
        <xdr:cNvPr id="67" name="直線矢印コネクタ 66"/>
        <xdr:cNvCxnSpPr/>
      </xdr:nvCxnSpPr>
      <xdr:spPr>
        <a:xfrm>
          <a:off x="4648200" y="10258425"/>
          <a:ext cx="33909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133350</xdr:colOff>
      <xdr:row>57</xdr:row>
      <xdr:rowOff>159538</xdr:rowOff>
    </xdr:from>
    <xdr:to>
      <xdr:col>11</xdr:col>
      <xdr:colOff>285750</xdr:colOff>
      <xdr:row>59</xdr:row>
      <xdr:rowOff>80173</xdr:rowOff>
    </xdr:to>
    <xdr:pic>
      <xdr:nvPicPr>
        <xdr:cNvPr id="68" name="図 67"/>
        <xdr:cNvPicPr>
          <a:picLocks noChangeAspect="1"/>
        </xdr:cNvPicPr>
      </xdr:nvPicPr>
      <xdr:blipFill>
        <a:blip xmlns:r="http://schemas.openxmlformats.org/officeDocument/2006/relationships" r:embed="rId2"/>
        <a:stretch>
          <a:fillRect/>
        </a:stretch>
      </xdr:blipFill>
      <xdr:spPr>
        <a:xfrm>
          <a:off x="7962900" y="9998863"/>
          <a:ext cx="152400" cy="263535"/>
        </a:xfrm>
        <a:prstGeom prst="rect">
          <a:avLst/>
        </a:prstGeom>
      </xdr:spPr>
    </xdr:pic>
    <xdr:clientData/>
  </xdr:twoCellAnchor>
  <xdr:twoCellAnchor>
    <xdr:from>
      <xdr:col>10</xdr:col>
      <xdr:colOff>647701</xdr:colOff>
      <xdr:row>57</xdr:row>
      <xdr:rowOff>0</xdr:rowOff>
    </xdr:from>
    <xdr:to>
      <xdr:col>11</xdr:col>
      <xdr:colOff>495301</xdr:colOff>
      <xdr:row>57</xdr:row>
      <xdr:rowOff>171449</xdr:rowOff>
    </xdr:to>
    <xdr:sp macro="" textlink="">
      <xdr:nvSpPr>
        <xdr:cNvPr id="69" name="テキスト ボックス 68"/>
        <xdr:cNvSpPr txBox="1"/>
      </xdr:nvSpPr>
      <xdr:spPr>
        <a:xfrm>
          <a:off x="7791451" y="9839325"/>
          <a:ext cx="533400"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30kg</a:t>
          </a:r>
          <a:endParaRPr kumimoji="1" lang="ja-JP" altLang="en-US" sz="1100">
            <a:solidFill>
              <a:srgbClr val="FF0000"/>
            </a:solidFill>
          </a:endParaRPr>
        </a:p>
      </xdr:txBody>
    </xdr:sp>
    <xdr:clientData/>
  </xdr:twoCellAnchor>
  <xdr:twoCellAnchor>
    <xdr:from>
      <xdr:col>13</xdr:col>
      <xdr:colOff>9525</xdr:colOff>
      <xdr:row>60</xdr:row>
      <xdr:rowOff>28575</xdr:rowOff>
    </xdr:from>
    <xdr:to>
      <xdr:col>13</xdr:col>
      <xdr:colOff>666750</xdr:colOff>
      <xdr:row>61</xdr:row>
      <xdr:rowOff>28575</xdr:rowOff>
    </xdr:to>
    <xdr:sp macro="" textlink="">
      <xdr:nvSpPr>
        <xdr:cNvPr id="70" name="テキスト ボックス 69"/>
        <xdr:cNvSpPr txBox="1"/>
      </xdr:nvSpPr>
      <xdr:spPr>
        <a:xfrm>
          <a:off x="9210675" y="10382250"/>
          <a:ext cx="657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67.39kg</a:t>
          </a:r>
        </a:p>
        <a:p>
          <a:pPr algn="ctr"/>
          <a:endParaRPr kumimoji="1" lang="ja-JP" altLang="en-US" sz="1100">
            <a:solidFill>
              <a:srgbClr val="FF0000"/>
            </a:solidFill>
          </a:endParaRPr>
        </a:p>
      </xdr:txBody>
    </xdr:sp>
    <xdr:clientData/>
  </xdr:twoCellAnchor>
  <xdr:twoCellAnchor editAs="oneCell">
    <xdr:from>
      <xdr:col>13</xdr:col>
      <xdr:colOff>247650</xdr:colOff>
      <xdr:row>61</xdr:row>
      <xdr:rowOff>9725</xdr:rowOff>
    </xdr:from>
    <xdr:to>
      <xdr:col>13</xdr:col>
      <xdr:colOff>352425</xdr:colOff>
      <xdr:row>63</xdr:row>
      <xdr:rowOff>11084</xdr:rowOff>
    </xdr:to>
    <xdr:pic>
      <xdr:nvPicPr>
        <xdr:cNvPr id="71" name="図 70"/>
        <xdr:cNvPicPr>
          <a:picLocks noChangeAspect="1"/>
        </xdr:cNvPicPr>
      </xdr:nvPicPr>
      <xdr:blipFill>
        <a:blip xmlns:r="http://schemas.openxmlformats.org/officeDocument/2006/relationships" r:embed="rId2"/>
        <a:stretch>
          <a:fillRect/>
        </a:stretch>
      </xdr:blipFill>
      <xdr:spPr>
        <a:xfrm>
          <a:off x="9448800" y="10534850"/>
          <a:ext cx="104775" cy="344259"/>
        </a:xfrm>
        <a:prstGeom prst="rect">
          <a:avLst/>
        </a:prstGeom>
      </xdr:spPr>
    </xdr:pic>
    <xdr:clientData/>
  </xdr:twoCellAnchor>
  <xdr:twoCellAnchor>
    <xdr:from>
      <xdr:col>6</xdr:col>
      <xdr:colOff>285750</xdr:colOff>
      <xdr:row>63</xdr:row>
      <xdr:rowOff>9525</xdr:rowOff>
    </xdr:from>
    <xdr:to>
      <xdr:col>13</xdr:col>
      <xdr:colOff>300038</xdr:colOff>
      <xdr:row>63</xdr:row>
      <xdr:rowOff>11084</xdr:rowOff>
    </xdr:to>
    <xdr:cxnSp macro="">
      <xdr:nvCxnSpPr>
        <xdr:cNvPr id="72" name="直線矢印コネクタ 71"/>
        <xdr:cNvCxnSpPr>
          <a:endCxn id="71" idx="2"/>
        </xdr:cNvCxnSpPr>
      </xdr:nvCxnSpPr>
      <xdr:spPr>
        <a:xfrm>
          <a:off x="4686300" y="10877550"/>
          <a:ext cx="4814888" cy="155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62</xdr:row>
      <xdr:rowOff>9524</xdr:rowOff>
    </xdr:from>
    <xdr:to>
      <xdr:col>11</xdr:col>
      <xdr:colOff>571500</xdr:colOff>
      <xdr:row>62</xdr:row>
      <xdr:rowOff>161925</xdr:rowOff>
    </xdr:to>
    <xdr:sp macro="" textlink="">
      <xdr:nvSpPr>
        <xdr:cNvPr id="73" name="テキスト ボックス 72"/>
        <xdr:cNvSpPr txBox="1"/>
      </xdr:nvSpPr>
      <xdr:spPr>
        <a:xfrm>
          <a:off x="6819900" y="10706099"/>
          <a:ext cx="1581150" cy="15240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b="0" cap="none" spc="0">
              <a:ln w="0"/>
              <a:solidFill>
                <a:schemeClr val="tx1"/>
              </a:solidFill>
              <a:effectLst>
                <a:outerShdw blurRad="38100" dist="19050" dir="2700000" algn="tl" rotWithShape="0">
                  <a:schemeClr val="dk1">
                    <a:alpha val="40000"/>
                  </a:schemeClr>
                </a:outerShdw>
              </a:effectLst>
            </a:rPr>
            <a:t>4.75-x</a:t>
          </a: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171450</xdr:colOff>
      <xdr:row>44</xdr:row>
      <xdr:rowOff>161925</xdr:rowOff>
    </xdr:from>
    <xdr:to>
      <xdr:col>12</xdr:col>
      <xdr:colOff>266700</xdr:colOff>
      <xdr:row>46</xdr:row>
      <xdr:rowOff>114300</xdr:rowOff>
    </xdr:to>
    <xdr:sp macro="" textlink="">
      <xdr:nvSpPr>
        <xdr:cNvPr id="74" name="テキスト ボックス 73"/>
        <xdr:cNvSpPr txBox="1"/>
      </xdr:nvSpPr>
      <xdr:spPr>
        <a:xfrm>
          <a:off x="8001000" y="7772400"/>
          <a:ext cx="7810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296kg</a:t>
          </a:r>
          <a:endParaRPr kumimoji="1" lang="ja-JP" altLang="en-US" sz="1100">
            <a:solidFill>
              <a:srgbClr val="FF0000"/>
            </a:solidFill>
          </a:endParaRPr>
        </a:p>
      </xdr:txBody>
    </xdr:sp>
    <xdr:clientData/>
  </xdr:twoCellAnchor>
  <xdr:twoCellAnchor>
    <xdr:from>
      <xdr:col>4</xdr:col>
      <xdr:colOff>657225</xdr:colOff>
      <xdr:row>56</xdr:row>
      <xdr:rowOff>28575</xdr:rowOff>
    </xdr:from>
    <xdr:to>
      <xdr:col>5</xdr:col>
      <xdr:colOff>76200</xdr:colOff>
      <xdr:row>57</xdr:row>
      <xdr:rowOff>76200</xdr:rowOff>
    </xdr:to>
    <xdr:sp macro="" textlink="">
      <xdr:nvSpPr>
        <xdr:cNvPr id="75" name="下矢印 74"/>
        <xdr:cNvSpPr/>
      </xdr:nvSpPr>
      <xdr:spPr>
        <a:xfrm>
          <a:off x="3686175" y="9696450"/>
          <a:ext cx="1047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55</xdr:row>
      <xdr:rowOff>0</xdr:rowOff>
    </xdr:from>
    <xdr:to>
      <xdr:col>5</xdr:col>
      <xdr:colOff>352425</xdr:colOff>
      <xdr:row>56</xdr:row>
      <xdr:rowOff>19050</xdr:rowOff>
    </xdr:to>
    <xdr:sp macro="" textlink="">
      <xdr:nvSpPr>
        <xdr:cNvPr id="76" name="テキスト ボックス 75"/>
        <xdr:cNvSpPr txBox="1"/>
      </xdr:nvSpPr>
      <xdr:spPr>
        <a:xfrm>
          <a:off x="3362325" y="9496425"/>
          <a:ext cx="7048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18.72xkg</a:t>
          </a:r>
          <a:endParaRPr kumimoji="1" lang="ja-JP" altLang="en-US" sz="1100">
            <a:solidFill>
              <a:srgbClr val="FF0000"/>
            </a:solidFill>
          </a:endParaRPr>
        </a:p>
      </xdr:txBody>
    </xdr:sp>
    <xdr:clientData/>
  </xdr:twoCellAnchor>
  <xdr:twoCellAnchor>
    <xdr:from>
      <xdr:col>6</xdr:col>
      <xdr:colOff>276225</xdr:colOff>
      <xdr:row>57</xdr:row>
      <xdr:rowOff>57150</xdr:rowOff>
    </xdr:from>
    <xdr:to>
      <xdr:col>8</xdr:col>
      <xdr:colOff>95250</xdr:colOff>
      <xdr:row>57</xdr:row>
      <xdr:rowOff>66675</xdr:rowOff>
    </xdr:to>
    <xdr:cxnSp macro="">
      <xdr:nvCxnSpPr>
        <xdr:cNvPr id="77" name="直線矢印コネクタ 76"/>
        <xdr:cNvCxnSpPr>
          <a:endCxn id="104" idx="2"/>
        </xdr:cNvCxnSpPr>
      </xdr:nvCxnSpPr>
      <xdr:spPr>
        <a:xfrm>
          <a:off x="4676775" y="9896475"/>
          <a:ext cx="119062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133350</xdr:rowOff>
    </xdr:from>
    <xdr:to>
      <xdr:col>6</xdr:col>
      <xdr:colOff>247650</xdr:colOff>
      <xdr:row>65</xdr:row>
      <xdr:rowOff>361950</xdr:rowOff>
    </xdr:to>
    <xdr:cxnSp macro="">
      <xdr:nvCxnSpPr>
        <xdr:cNvPr id="78" name="直線コネクタ 77"/>
        <xdr:cNvCxnSpPr/>
      </xdr:nvCxnSpPr>
      <xdr:spPr>
        <a:xfrm flipH="1">
          <a:off x="4629150" y="9115425"/>
          <a:ext cx="19050" cy="24574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57</xdr:row>
      <xdr:rowOff>95250</xdr:rowOff>
    </xdr:from>
    <xdr:to>
      <xdr:col>9</xdr:col>
      <xdr:colOff>228600</xdr:colOff>
      <xdr:row>58</xdr:row>
      <xdr:rowOff>57150</xdr:rowOff>
    </xdr:to>
    <xdr:sp macro="" textlink="">
      <xdr:nvSpPr>
        <xdr:cNvPr id="79" name="テキスト ボックス 78"/>
        <xdr:cNvSpPr txBox="1"/>
      </xdr:nvSpPr>
      <xdr:spPr>
        <a:xfrm>
          <a:off x="5857875" y="9934575"/>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2.9-x</a:t>
          </a:r>
          <a:endParaRPr kumimoji="1" lang="ja-JP" altLang="en-US" sz="1100"/>
        </a:p>
      </xdr:txBody>
    </xdr:sp>
    <xdr:clientData/>
  </xdr:twoCellAnchor>
  <xdr:twoCellAnchor>
    <xdr:from>
      <xdr:col>6</xdr:col>
      <xdr:colOff>247650</xdr:colOff>
      <xdr:row>58</xdr:row>
      <xdr:rowOff>95250</xdr:rowOff>
    </xdr:from>
    <xdr:to>
      <xdr:col>9</xdr:col>
      <xdr:colOff>438150</xdr:colOff>
      <xdr:row>58</xdr:row>
      <xdr:rowOff>95252</xdr:rowOff>
    </xdr:to>
    <xdr:cxnSp macro="">
      <xdr:nvCxnSpPr>
        <xdr:cNvPr id="80" name="直線矢印コネクタ 79"/>
        <xdr:cNvCxnSpPr/>
      </xdr:nvCxnSpPr>
      <xdr:spPr>
        <a:xfrm>
          <a:off x="4648200" y="10106025"/>
          <a:ext cx="2247900" cy="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409574</xdr:colOff>
      <xdr:row>56</xdr:row>
      <xdr:rowOff>47625</xdr:rowOff>
    </xdr:from>
    <xdr:to>
      <xdr:col>7</xdr:col>
      <xdr:colOff>676275</xdr:colOff>
      <xdr:row>57</xdr:row>
      <xdr:rowOff>76200</xdr:rowOff>
    </xdr:to>
    <xdr:sp macro="" textlink="">
      <xdr:nvSpPr>
        <xdr:cNvPr id="81" name="テキスト ボックス 80"/>
        <xdr:cNvSpPr txBox="1"/>
      </xdr:nvSpPr>
      <xdr:spPr>
        <a:xfrm>
          <a:off x="4810124" y="9715500"/>
          <a:ext cx="95250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1.45-0.5x</a:t>
          </a:r>
          <a:endParaRPr kumimoji="1" lang="ja-JP" altLang="en-US" sz="1100"/>
        </a:p>
      </xdr:txBody>
    </xdr:sp>
    <xdr:clientData/>
  </xdr:twoCellAnchor>
  <xdr:twoCellAnchor>
    <xdr:from>
      <xdr:col>8</xdr:col>
      <xdr:colOff>314325</xdr:colOff>
      <xdr:row>52</xdr:row>
      <xdr:rowOff>9525</xdr:rowOff>
    </xdr:from>
    <xdr:to>
      <xdr:col>8</xdr:col>
      <xdr:colOff>409575</xdr:colOff>
      <xdr:row>53</xdr:row>
      <xdr:rowOff>95250</xdr:rowOff>
    </xdr:to>
    <xdr:sp macro="" textlink="">
      <xdr:nvSpPr>
        <xdr:cNvPr id="82" name="下矢印 81"/>
        <xdr:cNvSpPr/>
      </xdr:nvSpPr>
      <xdr:spPr>
        <a:xfrm>
          <a:off x="6086475" y="8991600"/>
          <a:ext cx="95250"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50</xdr:row>
      <xdr:rowOff>161925</xdr:rowOff>
    </xdr:from>
    <xdr:to>
      <xdr:col>9</xdr:col>
      <xdr:colOff>28574</xdr:colOff>
      <xdr:row>52</xdr:row>
      <xdr:rowOff>28575</xdr:rowOff>
    </xdr:to>
    <xdr:sp macro="" textlink="">
      <xdr:nvSpPr>
        <xdr:cNvPr id="83" name="テキスト ボックス 82"/>
        <xdr:cNvSpPr txBox="1"/>
      </xdr:nvSpPr>
      <xdr:spPr>
        <a:xfrm>
          <a:off x="5800725" y="8801100"/>
          <a:ext cx="68579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56.82kg</a:t>
          </a:r>
          <a:endParaRPr kumimoji="1" lang="ja-JP" altLang="en-US" sz="1100">
            <a:solidFill>
              <a:srgbClr val="FF0000"/>
            </a:solidFill>
          </a:endParaRPr>
        </a:p>
      </xdr:txBody>
    </xdr:sp>
    <xdr:clientData/>
  </xdr:twoCellAnchor>
  <xdr:twoCellAnchor>
    <xdr:from>
      <xdr:col>6</xdr:col>
      <xdr:colOff>266700</xdr:colOff>
      <xdr:row>52</xdr:row>
      <xdr:rowOff>133350</xdr:rowOff>
    </xdr:from>
    <xdr:to>
      <xdr:col>8</xdr:col>
      <xdr:colOff>361950</xdr:colOff>
      <xdr:row>52</xdr:row>
      <xdr:rowOff>142876</xdr:rowOff>
    </xdr:to>
    <xdr:cxnSp macro="">
      <xdr:nvCxnSpPr>
        <xdr:cNvPr id="84" name="直線矢印コネクタ 83"/>
        <xdr:cNvCxnSpPr/>
      </xdr:nvCxnSpPr>
      <xdr:spPr>
        <a:xfrm>
          <a:off x="4667250" y="9115425"/>
          <a:ext cx="1466850" cy="952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51</xdr:row>
      <xdr:rowOff>123826</xdr:rowOff>
    </xdr:from>
    <xdr:to>
      <xdr:col>8</xdr:col>
      <xdr:colOff>95249</xdr:colOff>
      <xdr:row>52</xdr:row>
      <xdr:rowOff>95250</xdr:rowOff>
    </xdr:to>
    <xdr:sp macro="" textlink="">
      <xdr:nvSpPr>
        <xdr:cNvPr id="85" name="テキスト ボックス 84"/>
        <xdr:cNvSpPr txBox="1"/>
      </xdr:nvSpPr>
      <xdr:spPr>
        <a:xfrm>
          <a:off x="5200650" y="8934451"/>
          <a:ext cx="666749" cy="142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(2.19-x)</a:t>
          </a:r>
          <a:endParaRPr kumimoji="1" lang="ja-JP" altLang="en-US" sz="1100"/>
        </a:p>
      </xdr:txBody>
    </xdr:sp>
    <xdr:clientData/>
  </xdr:twoCellAnchor>
  <xdr:twoCellAnchor>
    <xdr:from>
      <xdr:col>12</xdr:col>
      <xdr:colOff>352425</xdr:colOff>
      <xdr:row>58</xdr:row>
      <xdr:rowOff>152400</xdr:rowOff>
    </xdr:from>
    <xdr:to>
      <xdr:col>13</xdr:col>
      <xdr:colOff>295274</xdr:colOff>
      <xdr:row>59</xdr:row>
      <xdr:rowOff>161925</xdr:rowOff>
    </xdr:to>
    <xdr:sp macro="" textlink="">
      <xdr:nvSpPr>
        <xdr:cNvPr id="86" name="テキスト ボックス 85"/>
        <xdr:cNvSpPr txBox="1"/>
      </xdr:nvSpPr>
      <xdr:spPr>
        <a:xfrm>
          <a:off x="8867775" y="10163175"/>
          <a:ext cx="628649"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7.28kg</a:t>
          </a:r>
          <a:endParaRPr kumimoji="1" lang="ja-JP" altLang="en-US" sz="1100">
            <a:solidFill>
              <a:srgbClr val="FF0000"/>
            </a:solidFill>
          </a:endParaRPr>
        </a:p>
      </xdr:txBody>
    </xdr:sp>
    <xdr:clientData/>
  </xdr:twoCellAnchor>
  <xdr:twoCellAnchor>
    <xdr:from>
      <xdr:col>6</xdr:col>
      <xdr:colOff>247650</xdr:colOff>
      <xdr:row>61</xdr:row>
      <xdr:rowOff>152400</xdr:rowOff>
    </xdr:from>
    <xdr:to>
      <xdr:col>13</xdr:col>
      <xdr:colOff>38100</xdr:colOff>
      <xdr:row>61</xdr:row>
      <xdr:rowOff>152400</xdr:rowOff>
    </xdr:to>
    <xdr:cxnSp macro="">
      <xdr:nvCxnSpPr>
        <xdr:cNvPr id="87" name="直線矢印コネクタ 86"/>
        <xdr:cNvCxnSpPr/>
      </xdr:nvCxnSpPr>
      <xdr:spPr>
        <a:xfrm>
          <a:off x="4648200" y="10677525"/>
          <a:ext cx="45910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409575</xdr:colOff>
      <xdr:row>61</xdr:row>
      <xdr:rowOff>0</xdr:rowOff>
    </xdr:from>
    <xdr:to>
      <xdr:col>10</xdr:col>
      <xdr:colOff>476250</xdr:colOff>
      <xdr:row>62</xdr:row>
      <xdr:rowOff>9525</xdr:rowOff>
    </xdr:to>
    <xdr:sp macro="" textlink="">
      <xdr:nvSpPr>
        <xdr:cNvPr id="88" name="テキスト ボックス 87"/>
        <xdr:cNvSpPr txBox="1"/>
      </xdr:nvSpPr>
      <xdr:spPr>
        <a:xfrm>
          <a:off x="6867525" y="10525125"/>
          <a:ext cx="752475" cy="180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4.68-x</a:t>
          </a:r>
          <a:endParaRPr kumimoji="1" lang="ja-JP" altLang="en-US" sz="1100">
            <a:solidFill>
              <a:srgbClr val="000000"/>
            </a:solidFill>
          </a:endParaRPr>
        </a:p>
      </xdr:txBody>
    </xdr:sp>
    <xdr:clientData/>
  </xdr:twoCellAnchor>
  <xdr:twoCellAnchor>
    <xdr:from>
      <xdr:col>14</xdr:col>
      <xdr:colOff>161924</xdr:colOff>
      <xdr:row>63</xdr:row>
      <xdr:rowOff>0</xdr:rowOff>
    </xdr:from>
    <xdr:to>
      <xdr:col>15</xdr:col>
      <xdr:colOff>133349</xdr:colOff>
      <xdr:row>64</xdr:row>
      <xdr:rowOff>38100</xdr:rowOff>
    </xdr:to>
    <xdr:sp macro="" textlink="">
      <xdr:nvSpPr>
        <xdr:cNvPr id="89" name="テキスト ボックス 88"/>
        <xdr:cNvSpPr txBox="1"/>
      </xdr:nvSpPr>
      <xdr:spPr>
        <a:xfrm>
          <a:off x="10048874" y="10868025"/>
          <a:ext cx="6572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17.78kg</a:t>
          </a:r>
          <a:endParaRPr kumimoji="1" lang="ja-JP" altLang="en-US" sz="1100">
            <a:solidFill>
              <a:srgbClr val="FF0000"/>
            </a:solidFill>
          </a:endParaRPr>
        </a:p>
      </xdr:txBody>
    </xdr:sp>
    <xdr:clientData/>
  </xdr:twoCellAnchor>
  <xdr:twoCellAnchor>
    <xdr:from>
      <xdr:col>6</xdr:col>
      <xdr:colOff>285750</xdr:colOff>
      <xdr:row>65</xdr:row>
      <xdr:rowOff>66675</xdr:rowOff>
    </xdr:from>
    <xdr:to>
      <xdr:col>14</xdr:col>
      <xdr:colOff>552450</xdr:colOff>
      <xdr:row>65</xdr:row>
      <xdr:rowOff>85726</xdr:rowOff>
    </xdr:to>
    <xdr:cxnSp macro="">
      <xdr:nvCxnSpPr>
        <xdr:cNvPr id="90" name="直線矢印コネクタ 89"/>
        <xdr:cNvCxnSpPr/>
      </xdr:nvCxnSpPr>
      <xdr:spPr>
        <a:xfrm flipV="1">
          <a:off x="4686300" y="11277600"/>
          <a:ext cx="5753100" cy="190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495300</xdr:colOff>
      <xdr:row>62</xdr:row>
      <xdr:rowOff>142875</xdr:rowOff>
    </xdr:from>
    <xdr:to>
      <xdr:col>13</xdr:col>
      <xdr:colOff>571500</xdr:colOff>
      <xdr:row>63</xdr:row>
      <xdr:rowOff>161925</xdr:rowOff>
    </xdr:to>
    <xdr:sp macro="" textlink="">
      <xdr:nvSpPr>
        <xdr:cNvPr id="91" name="下矢印 90"/>
        <xdr:cNvSpPr/>
      </xdr:nvSpPr>
      <xdr:spPr>
        <a:xfrm>
          <a:off x="9696450" y="10839450"/>
          <a:ext cx="7620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447676</xdr:colOff>
      <xdr:row>64</xdr:row>
      <xdr:rowOff>57150</xdr:rowOff>
    </xdr:from>
    <xdr:to>
      <xdr:col>14</xdr:col>
      <xdr:colOff>561976</xdr:colOff>
      <xdr:row>65</xdr:row>
      <xdr:rowOff>47625</xdr:rowOff>
    </xdr:to>
    <xdr:sp macro="" textlink="">
      <xdr:nvSpPr>
        <xdr:cNvPr id="92" name="下矢印 91"/>
        <xdr:cNvSpPr/>
      </xdr:nvSpPr>
      <xdr:spPr>
        <a:xfrm>
          <a:off x="10334626" y="11096625"/>
          <a:ext cx="11430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64</xdr:row>
      <xdr:rowOff>104775</xdr:rowOff>
    </xdr:from>
    <xdr:to>
      <xdr:col>11</xdr:col>
      <xdr:colOff>171450</xdr:colOff>
      <xdr:row>65</xdr:row>
      <xdr:rowOff>57150</xdr:rowOff>
    </xdr:to>
    <xdr:sp macro="" textlink="">
      <xdr:nvSpPr>
        <xdr:cNvPr id="93" name="テキスト ボックス 92"/>
        <xdr:cNvSpPr txBox="1"/>
      </xdr:nvSpPr>
      <xdr:spPr>
        <a:xfrm>
          <a:off x="7305675" y="1114425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5.43-x</a:t>
          </a:r>
          <a:endParaRPr kumimoji="1" lang="ja-JP" altLang="en-US" sz="1100">
            <a:solidFill>
              <a:srgbClr val="000000"/>
            </a:solidFill>
          </a:endParaRPr>
        </a:p>
      </xdr:txBody>
    </xdr:sp>
    <xdr:clientData/>
  </xdr:twoCellAnchor>
  <xdr:twoCellAnchor>
    <xdr:from>
      <xdr:col>13</xdr:col>
      <xdr:colOff>342899</xdr:colOff>
      <xdr:row>61</xdr:row>
      <xdr:rowOff>161924</xdr:rowOff>
    </xdr:from>
    <xdr:to>
      <xdr:col>14</xdr:col>
      <xdr:colOff>228600</xdr:colOff>
      <xdr:row>62</xdr:row>
      <xdr:rowOff>152399</xdr:rowOff>
    </xdr:to>
    <xdr:sp macro="" textlink="">
      <xdr:nvSpPr>
        <xdr:cNvPr id="94" name="テキスト ボックス 93"/>
        <xdr:cNvSpPr txBox="1"/>
      </xdr:nvSpPr>
      <xdr:spPr>
        <a:xfrm>
          <a:off x="9544049" y="10687049"/>
          <a:ext cx="5715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6.55kg</a:t>
          </a:r>
        </a:p>
        <a:p>
          <a:pPr algn="ctr"/>
          <a:endParaRPr kumimoji="1" lang="ja-JP" altLang="en-US" sz="1100">
            <a:solidFill>
              <a:srgbClr val="FF0000"/>
            </a:solidFill>
          </a:endParaRPr>
        </a:p>
      </xdr:txBody>
    </xdr:sp>
    <xdr:clientData/>
  </xdr:twoCellAnchor>
  <xdr:twoCellAnchor>
    <xdr:from>
      <xdr:col>12</xdr:col>
      <xdr:colOff>666750</xdr:colOff>
      <xdr:row>60</xdr:row>
      <xdr:rowOff>0</xdr:rowOff>
    </xdr:from>
    <xdr:to>
      <xdr:col>13</xdr:col>
      <xdr:colOff>38100</xdr:colOff>
      <xdr:row>61</xdr:row>
      <xdr:rowOff>95250</xdr:rowOff>
    </xdr:to>
    <xdr:sp macro="" textlink="">
      <xdr:nvSpPr>
        <xdr:cNvPr id="95" name="下矢印 94"/>
        <xdr:cNvSpPr/>
      </xdr:nvSpPr>
      <xdr:spPr>
        <a:xfrm>
          <a:off x="9182100" y="10353675"/>
          <a:ext cx="57150"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63</xdr:row>
      <xdr:rowOff>161925</xdr:rowOff>
    </xdr:from>
    <xdr:to>
      <xdr:col>13</xdr:col>
      <xdr:colOff>533400</xdr:colOff>
      <xdr:row>64</xdr:row>
      <xdr:rowOff>47626</xdr:rowOff>
    </xdr:to>
    <xdr:cxnSp macro="">
      <xdr:nvCxnSpPr>
        <xdr:cNvPr id="96" name="直線矢印コネクタ 95"/>
        <xdr:cNvCxnSpPr>
          <a:endCxn id="91" idx="2"/>
        </xdr:cNvCxnSpPr>
      </xdr:nvCxnSpPr>
      <xdr:spPr>
        <a:xfrm flipV="1">
          <a:off x="4676775" y="11029950"/>
          <a:ext cx="5057775" cy="571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63</xdr:row>
      <xdr:rowOff>28575</xdr:rowOff>
    </xdr:from>
    <xdr:to>
      <xdr:col>10</xdr:col>
      <xdr:colOff>400050</xdr:colOff>
      <xdr:row>64</xdr:row>
      <xdr:rowOff>19050</xdr:rowOff>
    </xdr:to>
    <xdr:sp macro="" textlink="">
      <xdr:nvSpPr>
        <xdr:cNvPr id="97" name="テキスト ボックス 96"/>
        <xdr:cNvSpPr txBox="1"/>
      </xdr:nvSpPr>
      <xdr:spPr>
        <a:xfrm>
          <a:off x="6705600" y="10896600"/>
          <a:ext cx="8382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00"/>
              </a:solidFill>
            </a:rPr>
            <a:t>5.06-x</a:t>
          </a:r>
          <a:endParaRPr kumimoji="1" lang="ja-JP" altLang="en-US" sz="1100">
            <a:solidFill>
              <a:srgbClr val="000000"/>
            </a:solidFill>
          </a:endParaRPr>
        </a:p>
      </xdr:txBody>
    </xdr:sp>
    <xdr:clientData/>
  </xdr:twoCellAnchor>
  <xdr:twoCellAnchor>
    <xdr:from>
      <xdr:col>6</xdr:col>
      <xdr:colOff>123825</xdr:colOff>
      <xdr:row>41</xdr:row>
      <xdr:rowOff>9525</xdr:rowOff>
    </xdr:from>
    <xdr:to>
      <xdr:col>6</xdr:col>
      <xdr:colOff>381000</xdr:colOff>
      <xdr:row>42</xdr:row>
      <xdr:rowOff>47625</xdr:rowOff>
    </xdr:to>
    <xdr:sp macro="" textlink="">
      <xdr:nvSpPr>
        <xdr:cNvPr id="98" name="二等辺三角形 97"/>
        <xdr:cNvSpPr/>
      </xdr:nvSpPr>
      <xdr:spPr>
        <a:xfrm>
          <a:off x="4524375" y="7105650"/>
          <a:ext cx="257175" cy="209550"/>
        </a:xfrm>
        <a:prstGeom prs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619125</xdr:colOff>
      <xdr:row>36</xdr:row>
      <xdr:rowOff>76200</xdr:rowOff>
    </xdr:from>
    <xdr:to>
      <xdr:col>17</xdr:col>
      <xdr:colOff>76200</xdr:colOff>
      <xdr:row>37</xdr:row>
      <xdr:rowOff>76201</xdr:rowOff>
    </xdr:to>
    <xdr:sp macro="" textlink="">
      <xdr:nvSpPr>
        <xdr:cNvPr id="99" name="二等辺三角形 98"/>
        <xdr:cNvSpPr/>
      </xdr:nvSpPr>
      <xdr:spPr>
        <a:xfrm>
          <a:off x="11877675" y="6315075"/>
          <a:ext cx="142875" cy="171451"/>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466725</xdr:colOff>
      <xdr:row>37</xdr:row>
      <xdr:rowOff>133350</xdr:rowOff>
    </xdr:from>
    <xdr:to>
      <xdr:col>14</xdr:col>
      <xdr:colOff>523875</xdr:colOff>
      <xdr:row>38</xdr:row>
      <xdr:rowOff>161925</xdr:rowOff>
    </xdr:to>
    <xdr:sp macro="" textlink="">
      <xdr:nvSpPr>
        <xdr:cNvPr id="100" name="下矢印 99"/>
        <xdr:cNvSpPr/>
      </xdr:nvSpPr>
      <xdr:spPr>
        <a:xfrm>
          <a:off x="10353675" y="6543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36</xdr:row>
      <xdr:rowOff>142874</xdr:rowOff>
    </xdr:from>
    <xdr:to>
      <xdr:col>15</xdr:col>
      <xdr:colOff>219075</xdr:colOff>
      <xdr:row>37</xdr:row>
      <xdr:rowOff>142875</xdr:rowOff>
    </xdr:to>
    <xdr:sp macro="" textlink="">
      <xdr:nvSpPr>
        <xdr:cNvPr id="101" name="テキスト ボックス 100"/>
        <xdr:cNvSpPr txBox="1"/>
      </xdr:nvSpPr>
      <xdr:spPr>
        <a:xfrm>
          <a:off x="9953625" y="6381749"/>
          <a:ext cx="838200" cy="17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ウィンチ柱</a:t>
          </a:r>
        </a:p>
      </xdr:txBody>
    </xdr:sp>
    <xdr:clientData/>
  </xdr:twoCellAnchor>
  <xdr:twoCellAnchor>
    <xdr:from>
      <xdr:col>14</xdr:col>
      <xdr:colOff>0</xdr:colOff>
      <xdr:row>38</xdr:row>
      <xdr:rowOff>47625</xdr:rowOff>
    </xdr:from>
    <xdr:to>
      <xdr:col>14</xdr:col>
      <xdr:colOff>485775</xdr:colOff>
      <xdr:row>38</xdr:row>
      <xdr:rowOff>57150</xdr:rowOff>
    </xdr:to>
    <xdr:cxnSp macro="">
      <xdr:nvCxnSpPr>
        <xdr:cNvPr id="102" name="直線矢印コネクタ 101"/>
        <xdr:cNvCxnSpPr/>
      </xdr:nvCxnSpPr>
      <xdr:spPr>
        <a:xfrm flipV="1">
          <a:off x="9886950" y="6629400"/>
          <a:ext cx="48577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666749</xdr:colOff>
      <xdr:row>38</xdr:row>
      <xdr:rowOff>57149</xdr:rowOff>
    </xdr:from>
    <xdr:to>
      <xdr:col>14</xdr:col>
      <xdr:colOff>561974</xdr:colOff>
      <xdr:row>39</xdr:row>
      <xdr:rowOff>9525</xdr:rowOff>
    </xdr:to>
    <xdr:sp macro="" textlink="">
      <xdr:nvSpPr>
        <xdr:cNvPr id="103" name="テキスト ボックス 102"/>
        <xdr:cNvSpPr txBox="1"/>
      </xdr:nvSpPr>
      <xdr:spPr>
        <a:xfrm>
          <a:off x="9867899" y="6638924"/>
          <a:ext cx="581025"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0.23m</a:t>
          </a:r>
          <a:endParaRPr kumimoji="1" lang="ja-JP" altLang="en-US" sz="1100"/>
        </a:p>
      </xdr:txBody>
    </xdr:sp>
    <xdr:clientData/>
  </xdr:twoCellAnchor>
  <xdr:twoCellAnchor>
    <xdr:from>
      <xdr:col>8</xdr:col>
      <xdr:colOff>38100</xdr:colOff>
      <xdr:row>56</xdr:row>
      <xdr:rowOff>38101</xdr:rowOff>
    </xdr:from>
    <xdr:to>
      <xdr:col>8</xdr:col>
      <xdr:colOff>152400</xdr:colOff>
      <xdr:row>57</xdr:row>
      <xdr:rowOff>66675</xdr:rowOff>
    </xdr:to>
    <xdr:sp macro="" textlink="">
      <xdr:nvSpPr>
        <xdr:cNvPr id="104" name="下矢印 103"/>
        <xdr:cNvSpPr/>
      </xdr:nvSpPr>
      <xdr:spPr>
        <a:xfrm>
          <a:off x="5810250" y="9705976"/>
          <a:ext cx="114300" cy="200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59</xdr:row>
      <xdr:rowOff>161925</xdr:rowOff>
    </xdr:from>
    <xdr:to>
      <xdr:col>6</xdr:col>
      <xdr:colOff>257175</xdr:colOff>
      <xdr:row>59</xdr:row>
      <xdr:rowOff>161926</xdr:rowOff>
    </xdr:to>
    <xdr:cxnSp macro="">
      <xdr:nvCxnSpPr>
        <xdr:cNvPr id="105" name="直線矢印コネクタ 104"/>
        <xdr:cNvCxnSpPr/>
      </xdr:nvCxnSpPr>
      <xdr:spPr>
        <a:xfrm>
          <a:off x="3724275" y="10344150"/>
          <a:ext cx="933450" cy="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59</xdr:row>
      <xdr:rowOff>133349</xdr:rowOff>
    </xdr:from>
    <xdr:to>
      <xdr:col>6</xdr:col>
      <xdr:colOff>9525</xdr:colOff>
      <xdr:row>61</xdr:row>
      <xdr:rowOff>28575</xdr:rowOff>
    </xdr:to>
    <xdr:sp macro="" textlink="">
      <xdr:nvSpPr>
        <xdr:cNvPr id="106" name="テキスト ボックス 105"/>
        <xdr:cNvSpPr txBox="1"/>
      </xdr:nvSpPr>
      <xdr:spPr>
        <a:xfrm>
          <a:off x="3952875" y="10315574"/>
          <a:ext cx="45720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0.5x</a:t>
          </a:r>
          <a:endParaRPr kumimoji="1" lang="ja-JP" altLang="en-US" sz="1100"/>
        </a:p>
      </xdr:txBody>
    </xdr:sp>
    <xdr:clientData/>
  </xdr:twoCellAnchor>
  <xdr:oneCellAnchor>
    <xdr:from>
      <xdr:col>8</xdr:col>
      <xdr:colOff>523875</xdr:colOff>
      <xdr:row>65</xdr:row>
      <xdr:rowOff>152400</xdr:rowOff>
    </xdr:from>
    <xdr:ext cx="184731" cy="264560"/>
    <xdr:sp macro="" textlink="">
      <xdr:nvSpPr>
        <xdr:cNvPr id="107" name="テキスト ボックス 106"/>
        <xdr:cNvSpPr txBox="1"/>
      </xdr:nvSpPr>
      <xdr:spPr>
        <a:xfrm>
          <a:off x="62960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476250</xdr:colOff>
      <xdr:row>58</xdr:row>
      <xdr:rowOff>76200</xdr:rowOff>
    </xdr:from>
    <xdr:to>
      <xdr:col>10</xdr:col>
      <xdr:colOff>390525</xdr:colOff>
      <xdr:row>59</xdr:row>
      <xdr:rowOff>85725</xdr:rowOff>
    </xdr:to>
    <xdr:sp macro="" textlink="">
      <xdr:nvSpPr>
        <xdr:cNvPr id="108" name="テキスト ボックス 107"/>
        <xdr:cNvSpPr txBox="1"/>
      </xdr:nvSpPr>
      <xdr:spPr>
        <a:xfrm>
          <a:off x="6934200" y="10086975"/>
          <a:ext cx="600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3.62-x</a:t>
          </a:r>
          <a:endParaRPr kumimoji="1" lang="ja-JP" altLang="en-US" sz="1100"/>
        </a:p>
      </xdr:txBody>
    </xdr:sp>
    <xdr:clientData/>
  </xdr:twoCellAnchor>
  <xdr:twoCellAnchor>
    <xdr:from>
      <xdr:col>9</xdr:col>
      <xdr:colOff>152400</xdr:colOff>
      <xdr:row>38</xdr:row>
      <xdr:rowOff>133350</xdr:rowOff>
    </xdr:from>
    <xdr:to>
      <xdr:col>10</xdr:col>
      <xdr:colOff>209550</xdr:colOff>
      <xdr:row>40</xdr:row>
      <xdr:rowOff>66675</xdr:rowOff>
    </xdr:to>
    <xdr:sp macro="" textlink="">
      <xdr:nvSpPr>
        <xdr:cNvPr id="109" name="テキスト ボックス 108"/>
        <xdr:cNvSpPr txBox="1"/>
      </xdr:nvSpPr>
      <xdr:spPr>
        <a:xfrm>
          <a:off x="6610350" y="6715125"/>
          <a:ext cx="7429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285kg</a:t>
          </a:r>
          <a:endParaRPr kumimoji="1" lang="ja-JP" altLang="en-US" sz="1100">
            <a:solidFill>
              <a:srgbClr val="FF0000"/>
            </a:solidFill>
          </a:endParaRPr>
        </a:p>
      </xdr:txBody>
    </xdr:sp>
    <xdr:clientData/>
  </xdr:twoCellAnchor>
  <xdr:twoCellAnchor>
    <xdr:from>
      <xdr:col>3</xdr:col>
      <xdr:colOff>323849</xdr:colOff>
      <xdr:row>38</xdr:row>
      <xdr:rowOff>142875</xdr:rowOff>
    </xdr:from>
    <xdr:to>
      <xdr:col>4</xdr:col>
      <xdr:colOff>352424</xdr:colOff>
      <xdr:row>40</xdr:row>
      <xdr:rowOff>19050</xdr:rowOff>
    </xdr:to>
    <xdr:sp macro="" textlink="">
      <xdr:nvSpPr>
        <xdr:cNvPr id="110" name="テキスト ボックス 109"/>
        <xdr:cNvSpPr txBox="1"/>
      </xdr:nvSpPr>
      <xdr:spPr>
        <a:xfrm>
          <a:off x="2666999" y="6724650"/>
          <a:ext cx="714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368.1kg</a:t>
          </a:r>
          <a:endParaRPr kumimoji="1" lang="ja-JP" altLang="en-US" sz="1100">
            <a:solidFill>
              <a:srgbClr val="FF0000"/>
            </a:solidFill>
          </a:endParaRPr>
        </a:p>
      </xdr:txBody>
    </xdr:sp>
    <xdr:clientData/>
  </xdr:twoCellAnchor>
  <xdr:twoCellAnchor>
    <xdr:from>
      <xdr:col>3</xdr:col>
      <xdr:colOff>285750</xdr:colOff>
      <xdr:row>50</xdr:row>
      <xdr:rowOff>152400</xdr:rowOff>
    </xdr:from>
    <xdr:to>
      <xdr:col>4</xdr:col>
      <xdr:colOff>342900</xdr:colOff>
      <xdr:row>52</xdr:row>
      <xdr:rowOff>38100</xdr:rowOff>
    </xdr:to>
    <xdr:sp macro="" textlink="">
      <xdr:nvSpPr>
        <xdr:cNvPr id="111" name="テキスト ボックス 110"/>
        <xdr:cNvSpPr txBox="1"/>
      </xdr:nvSpPr>
      <xdr:spPr>
        <a:xfrm>
          <a:off x="2628900" y="87915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53.37kg</a:t>
          </a:r>
          <a:endParaRPr kumimoji="1" lang="ja-JP" altLang="en-US" sz="1100">
            <a:solidFill>
              <a:srgbClr val="FF0000"/>
            </a:solidFill>
          </a:endParaRPr>
        </a:p>
      </xdr:txBody>
    </xdr:sp>
    <xdr:clientData/>
  </xdr:twoCellAnchor>
  <xdr:twoCellAnchor>
    <xdr:from>
      <xdr:col>5</xdr:col>
      <xdr:colOff>9524</xdr:colOff>
      <xdr:row>59</xdr:row>
      <xdr:rowOff>9524</xdr:rowOff>
    </xdr:from>
    <xdr:to>
      <xdr:col>5</xdr:col>
      <xdr:colOff>666749</xdr:colOff>
      <xdr:row>59</xdr:row>
      <xdr:rowOff>133349</xdr:rowOff>
    </xdr:to>
    <xdr:sp macro="" textlink="">
      <xdr:nvSpPr>
        <xdr:cNvPr id="113" name="テキスト ボックス 112"/>
        <xdr:cNvSpPr txBox="1"/>
      </xdr:nvSpPr>
      <xdr:spPr>
        <a:xfrm>
          <a:off x="3724274" y="10191749"/>
          <a:ext cx="657225" cy="1238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609600</xdr:colOff>
      <xdr:row>65</xdr:row>
      <xdr:rowOff>19050</xdr:rowOff>
    </xdr:from>
    <xdr:to>
      <xdr:col>17</xdr:col>
      <xdr:colOff>38100</xdr:colOff>
      <xdr:row>65</xdr:row>
      <xdr:rowOff>180975</xdr:rowOff>
    </xdr:to>
    <xdr:sp macro="" textlink="">
      <xdr:nvSpPr>
        <xdr:cNvPr id="114" name="下矢印 113"/>
        <xdr:cNvSpPr/>
      </xdr:nvSpPr>
      <xdr:spPr>
        <a:xfrm>
          <a:off x="11868150" y="11229975"/>
          <a:ext cx="114300" cy="16192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390525</xdr:colOff>
      <xdr:row>64</xdr:row>
      <xdr:rowOff>38099</xdr:rowOff>
    </xdr:from>
    <xdr:to>
      <xdr:col>17</xdr:col>
      <xdr:colOff>295275</xdr:colOff>
      <xdr:row>65</xdr:row>
      <xdr:rowOff>28575</xdr:rowOff>
    </xdr:to>
    <xdr:sp macro="" textlink="">
      <xdr:nvSpPr>
        <xdr:cNvPr id="115" name="テキスト ボックス 114"/>
        <xdr:cNvSpPr txBox="1"/>
      </xdr:nvSpPr>
      <xdr:spPr>
        <a:xfrm>
          <a:off x="11649075" y="11077574"/>
          <a:ext cx="590550"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1.2kg</a:t>
          </a:r>
          <a:endParaRPr kumimoji="1" lang="ja-JP" altLang="en-US" sz="1100">
            <a:solidFill>
              <a:srgbClr val="FF0000"/>
            </a:solidFill>
          </a:endParaRPr>
        </a:p>
      </xdr:txBody>
    </xdr:sp>
    <xdr:clientData/>
  </xdr:twoCellAnchor>
  <xdr:twoCellAnchor>
    <xdr:from>
      <xdr:col>6</xdr:col>
      <xdr:colOff>224600</xdr:colOff>
      <xdr:row>65</xdr:row>
      <xdr:rowOff>238127</xdr:rowOff>
    </xdr:from>
    <xdr:to>
      <xdr:col>16</xdr:col>
      <xdr:colOff>657225</xdr:colOff>
      <xdr:row>65</xdr:row>
      <xdr:rowOff>257175</xdr:rowOff>
    </xdr:to>
    <xdr:cxnSp macro="">
      <xdr:nvCxnSpPr>
        <xdr:cNvPr id="116" name="直線矢印コネクタ 115"/>
        <xdr:cNvCxnSpPr/>
      </xdr:nvCxnSpPr>
      <xdr:spPr>
        <a:xfrm>
          <a:off x="4625150" y="11449052"/>
          <a:ext cx="7290625" cy="19048"/>
        </a:xfrm>
        <a:prstGeom prst="straightConnector1">
          <a:avLst/>
        </a:prstGeom>
        <a:noFill/>
        <a:ln w="6350" cap="flat" cmpd="sng" algn="ctr">
          <a:solidFill>
            <a:srgbClr val="5B9BD5"/>
          </a:solidFill>
          <a:prstDash val="solid"/>
          <a:miter lim="800000"/>
          <a:headEnd type="triangle"/>
          <a:tailEnd type="triangle"/>
        </a:ln>
        <a:effectLst/>
      </xdr:spPr>
    </xdr:cxnSp>
    <xdr:clientData/>
  </xdr:twoCellAnchor>
  <xdr:twoCellAnchor>
    <xdr:from>
      <xdr:col>10</xdr:col>
      <xdr:colOff>600075</xdr:colOff>
      <xdr:row>65</xdr:row>
      <xdr:rowOff>104775</xdr:rowOff>
    </xdr:from>
    <xdr:to>
      <xdr:col>11</xdr:col>
      <xdr:colOff>609600</xdr:colOff>
      <xdr:row>65</xdr:row>
      <xdr:rowOff>228600</xdr:rowOff>
    </xdr:to>
    <xdr:sp macro="" textlink="">
      <xdr:nvSpPr>
        <xdr:cNvPr id="117" name="テキスト ボックス 116"/>
        <xdr:cNvSpPr txBox="1"/>
      </xdr:nvSpPr>
      <xdr:spPr>
        <a:xfrm>
          <a:off x="7743825" y="1131570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6.625-x</a:t>
          </a:r>
          <a:endParaRPr kumimoji="1" lang="ja-JP" altLang="en-US" sz="1100">
            <a:solidFill>
              <a:srgbClr val="000000"/>
            </a:solidFill>
          </a:endParaRPr>
        </a:p>
      </xdr:txBody>
    </xdr:sp>
    <xdr:clientData/>
  </xdr:twoCellAnchor>
  <xdr:twoCellAnchor editAs="oneCell">
    <xdr:from>
      <xdr:col>11</xdr:col>
      <xdr:colOff>628650</xdr:colOff>
      <xdr:row>58</xdr:row>
      <xdr:rowOff>140488</xdr:rowOff>
    </xdr:from>
    <xdr:to>
      <xdr:col>12</xdr:col>
      <xdr:colOff>95250</xdr:colOff>
      <xdr:row>60</xdr:row>
      <xdr:rowOff>61123</xdr:rowOff>
    </xdr:to>
    <xdr:pic>
      <xdr:nvPicPr>
        <xdr:cNvPr id="118" name="図 117"/>
        <xdr:cNvPicPr>
          <a:picLocks noChangeAspect="1"/>
        </xdr:cNvPicPr>
      </xdr:nvPicPr>
      <xdr:blipFill>
        <a:blip xmlns:r="http://schemas.openxmlformats.org/officeDocument/2006/relationships" r:embed="rId2"/>
        <a:stretch>
          <a:fillRect/>
        </a:stretch>
      </xdr:blipFill>
      <xdr:spPr>
        <a:xfrm>
          <a:off x="8458200" y="10151263"/>
          <a:ext cx="152400" cy="263535"/>
        </a:xfrm>
        <a:prstGeom prst="rect">
          <a:avLst/>
        </a:prstGeom>
      </xdr:spPr>
    </xdr:pic>
    <xdr:clientData/>
  </xdr:twoCellAnchor>
  <xdr:twoCellAnchor>
    <xdr:from>
      <xdr:col>6</xdr:col>
      <xdr:colOff>190500</xdr:colOff>
      <xdr:row>60</xdr:row>
      <xdr:rowOff>76200</xdr:rowOff>
    </xdr:from>
    <xdr:to>
      <xdr:col>12</xdr:col>
      <xdr:colOff>9525</xdr:colOff>
      <xdr:row>60</xdr:row>
      <xdr:rowOff>80173</xdr:rowOff>
    </xdr:to>
    <xdr:cxnSp macro="">
      <xdr:nvCxnSpPr>
        <xdr:cNvPr id="119" name="直線矢印コネクタ 118"/>
        <xdr:cNvCxnSpPr/>
      </xdr:nvCxnSpPr>
      <xdr:spPr>
        <a:xfrm>
          <a:off x="4591050" y="10429875"/>
          <a:ext cx="3933825" cy="397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59</xdr:row>
      <xdr:rowOff>76200</xdr:rowOff>
    </xdr:from>
    <xdr:to>
      <xdr:col>9</xdr:col>
      <xdr:colOff>666750</xdr:colOff>
      <xdr:row>60</xdr:row>
      <xdr:rowOff>85725</xdr:rowOff>
    </xdr:to>
    <xdr:sp macro="" textlink="">
      <xdr:nvSpPr>
        <xdr:cNvPr id="120" name="テキスト ボックス 119"/>
        <xdr:cNvSpPr txBox="1"/>
      </xdr:nvSpPr>
      <xdr:spPr>
        <a:xfrm>
          <a:off x="6419850" y="10258425"/>
          <a:ext cx="7048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5.145-x</a:t>
          </a:r>
          <a:endParaRPr kumimoji="1" lang="ja-JP" altLang="en-US" sz="1100"/>
        </a:p>
      </xdr:txBody>
    </xdr:sp>
    <xdr:clientData/>
  </xdr:twoCellAnchor>
  <xdr:twoCellAnchor>
    <xdr:from>
      <xdr:col>11</xdr:col>
      <xdr:colOff>371476</xdr:colOff>
      <xdr:row>58</xdr:row>
      <xdr:rowOff>1</xdr:rowOff>
    </xdr:from>
    <xdr:to>
      <xdr:col>12</xdr:col>
      <xdr:colOff>342900</xdr:colOff>
      <xdr:row>58</xdr:row>
      <xdr:rowOff>152401</xdr:rowOff>
    </xdr:to>
    <xdr:sp macro="" textlink="">
      <xdr:nvSpPr>
        <xdr:cNvPr id="121" name="テキスト ボックス 120"/>
        <xdr:cNvSpPr txBox="1"/>
      </xdr:nvSpPr>
      <xdr:spPr>
        <a:xfrm>
          <a:off x="8201026" y="10010776"/>
          <a:ext cx="657224"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5.89kg</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654366</xdr:colOff>
      <xdr:row>1</xdr:row>
      <xdr:rowOff>8381</xdr:rowOff>
    </xdr:from>
    <xdr:to>
      <xdr:col>14</xdr:col>
      <xdr:colOff>123824</xdr:colOff>
      <xdr:row>27</xdr:row>
      <xdr:rowOff>114300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0166" y="246506"/>
          <a:ext cx="8670608" cy="4563619"/>
        </a:xfrm>
        <a:prstGeom prst="rect">
          <a:avLst/>
        </a:prstGeom>
      </xdr:spPr>
    </xdr:pic>
    <xdr:clientData/>
  </xdr:twoCellAnchor>
  <xdr:twoCellAnchor>
    <xdr:from>
      <xdr:col>3</xdr:col>
      <xdr:colOff>495300</xdr:colOff>
      <xdr:row>1</xdr:row>
      <xdr:rowOff>38101</xdr:rowOff>
    </xdr:from>
    <xdr:to>
      <xdr:col>4</xdr:col>
      <xdr:colOff>95250</xdr:colOff>
      <xdr:row>1</xdr:row>
      <xdr:rowOff>238125</xdr:rowOff>
    </xdr:to>
    <xdr:sp macro="" textlink="">
      <xdr:nvSpPr>
        <xdr:cNvPr id="3" name="テキスト ボックス 2"/>
        <xdr:cNvSpPr txBox="1"/>
      </xdr:nvSpPr>
      <xdr:spPr>
        <a:xfrm>
          <a:off x="2838450" y="276226"/>
          <a:ext cx="285750" cy="133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a:t>
          </a:r>
          <a:endParaRPr kumimoji="1" lang="ja-JP" altLang="en-US" sz="1100"/>
        </a:p>
      </xdr:txBody>
    </xdr:sp>
    <xdr:clientData/>
  </xdr:twoCellAnchor>
  <xdr:twoCellAnchor>
    <xdr:from>
      <xdr:col>5</xdr:col>
      <xdr:colOff>504825</xdr:colOff>
      <xdr:row>1</xdr:row>
      <xdr:rowOff>66675</xdr:rowOff>
    </xdr:from>
    <xdr:to>
      <xdr:col>6</xdr:col>
      <xdr:colOff>95250</xdr:colOff>
      <xdr:row>1</xdr:row>
      <xdr:rowOff>228600</xdr:rowOff>
    </xdr:to>
    <xdr:sp macro="" textlink="">
      <xdr:nvSpPr>
        <xdr:cNvPr id="4" name="テキスト ボックス 3"/>
        <xdr:cNvSpPr txBox="1"/>
      </xdr:nvSpPr>
      <xdr:spPr>
        <a:xfrm>
          <a:off x="4219575"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a:t>
          </a:r>
          <a:endParaRPr kumimoji="1" lang="ja-JP" altLang="en-US" sz="1100"/>
        </a:p>
      </xdr:txBody>
    </xdr:sp>
    <xdr:clientData/>
  </xdr:twoCellAnchor>
  <xdr:twoCellAnchor>
    <xdr:from>
      <xdr:col>7</xdr:col>
      <xdr:colOff>495300</xdr:colOff>
      <xdr:row>1</xdr:row>
      <xdr:rowOff>66675</xdr:rowOff>
    </xdr:from>
    <xdr:to>
      <xdr:col>8</xdr:col>
      <xdr:colOff>85725</xdr:colOff>
      <xdr:row>1</xdr:row>
      <xdr:rowOff>238125</xdr:rowOff>
    </xdr:to>
    <xdr:sp macro="" textlink="">
      <xdr:nvSpPr>
        <xdr:cNvPr id="5" name="テキスト ボックス 4"/>
        <xdr:cNvSpPr txBox="1"/>
      </xdr:nvSpPr>
      <xdr:spPr>
        <a:xfrm>
          <a:off x="5581650"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a:t>
          </a:r>
          <a:endParaRPr kumimoji="1" lang="ja-JP" altLang="en-US" sz="1100"/>
        </a:p>
      </xdr:txBody>
    </xdr:sp>
    <xdr:clientData/>
  </xdr:twoCellAnchor>
  <xdr:twoCellAnchor>
    <xdr:from>
      <xdr:col>9</xdr:col>
      <xdr:colOff>485775</xdr:colOff>
      <xdr:row>1</xdr:row>
      <xdr:rowOff>57150</xdr:rowOff>
    </xdr:from>
    <xdr:to>
      <xdr:col>10</xdr:col>
      <xdr:colOff>95250</xdr:colOff>
      <xdr:row>1</xdr:row>
      <xdr:rowOff>238125</xdr:rowOff>
    </xdr:to>
    <xdr:sp macro="" textlink="">
      <xdr:nvSpPr>
        <xdr:cNvPr id="6" name="テキスト ボックス 5"/>
        <xdr:cNvSpPr txBox="1"/>
      </xdr:nvSpPr>
      <xdr:spPr>
        <a:xfrm>
          <a:off x="6943725" y="295275"/>
          <a:ext cx="2952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a:t>
          </a:r>
          <a:endParaRPr kumimoji="1" lang="ja-JP" altLang="en-US" sz="1100"/>
        </a:p>
      </xdr:txBody>
    </xdr:sp>
    <xdr:clientData/>
  </xdr:twoCellAnchor>
  <xdr:twoCellAnchor>
    <xdr:from>
      <xdr:col>11</xdr:col>
      <xdr:colOff>495300</xdr:colOff>
      <xdr:row>1</xdr:row>
      <xdr:rowOff>47625</xdr:rowOff>
    </xdr:from>
    <xdr:to>
      <xdr:col>12</xdr:col>
      <xdr:colOff>85725</xdr:colOff>
      <xdr:row>1</xdr:row>
      <xdr:rowOff>228600</xdr:rowOff>
    </xdr:to>
    <xdr:sp macro="" textlink="">
      <xdr:nvSpPr>
        <xdr:cNvPr id="7" name="テキスト ボックス 6"/>
        <xdr:cNvSpPr txBox="1"/>
      </xdr:nvSpPr>
      <xdr:spPr>
        <a:xfrm>
          <a:off x="8324850" y="285750"/>
          <a:ext cx="276225" cy="12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a:t>
          </a:r>
          <a:endParaRPr kumimoji="1" lang="ja-JP" altLang="en-US" sz="1100"/>
        </a:p>
      </xdr:txBody>
    </xdr:sp>
    <xdr:clientData/>
  </xdr:twoCellAnchor>
  <xdr:twoCellAnchor>
    <xdr:from>
      <xdr:col>13</xdr:col>
      <xdr:colOff>504825</xdr:colOff>
      <xdr:row>1</xdr:row>
      <xdr:rowOff>38100</xdr:rowOff>
    </xdr:from>
    <xdr:to>
      <xdr:col>14</xdr:col>
      <xdr:colOff>85725</xdr:colOff>
      <xdr:row>1</xdr:row>
      <xdr:rowOff>209550</xdr:rowOff>
    </xdr:to>
    <xdr:sp macro="" textlink="">
      <xdr:nvSpPr>
        <xdr:cNvPr id="8" name="テキスト ボックス 7"/>
        <xdr:cNvSpPr txBox="1"/>
      </xdr:nvSpPr>
      <xdr:spPr>
        <a:xfrm>
          <a:off x="9705975" y="276225"/>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a:t>
          </a:r>
          <a:endParaRPr kumimoji="1" lang="ja-JP" altLang="en-US" sz="1100"/>
        </a:p>
      </xdr:txBody>
    </xdr:sp>
    <xdr:clientData/>
  </xdr:twoCellAnchor>
  <xdr:twoCellAnchor>
    <xdr:from>
      <xdr:col>15</xdr:col>
      <xdr:colOff>514350</xdr:colOff>
      <xdr:row>1</xdr:row>
      <xdr:rowOff>85725</xdr:rowOff>
    </xdr:from>
    <xdr:to>
      <xdr:col>16</xdr:col>
      <xdr:colOff>76200</xdr:colOff>
      <xdr:row>1</xdr:row>
      <xdr:rowOff>228600</xdr:rowOff>
    </xdr:to>
    <xdr:sp macro="" textlink="">
      <xdr:nvSpPr>
        <xdr:cNvPr id="9" name="テキスト ボックス 8"/>
        <xdr:cNvSpPr txBox="1"/>
      </xdr:nvSpPr>
      <xdr:spPr>
        <a:xfrm>
          <a:off x="11087100" y="323850"/>
          <a:ext cx="247650" cy="8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a:t>
          </a:r>
          <a:endParaRPr kumimoji="1" lang="ja-JP" altLang="en-US" sz="1100"/>
        </a:p>
      </xdr:txBody>
    </xdr:sp>
    <xdr:clientData/>
  </xdr:twoCellAnchor>
  <xdr:twoCellAnchor>
    <xdr:from>
      <xdr:col>17</xdr:col>
      <xdr:colOff>504825</xdr:colOff>
      <xdr:row>1</xdr:row>
      <xdr:rowOff>57150</xdr:rowOff>
    </xdr:from>
    <xdr:to>
      <xdr:col>18</xdr:col>
      <xdr:colOff>104775</xdr:colOff>
      <xdr:row>1</xdr:row>
      <xdr:rowOff>228600</xdr:rowOff>
    </xdr:to>
    <xdr:sp macro="" textlink="">
      <xdr:nvSpPr>
        <xdr:cNvPr id="10" name="テキスト ボックス 9"/>
        <xdr:cNvSpPr txBox="1"/>
      </xdr:nvSpPr>
      <xdr:spPr>
        <a:xfrm>
          <a:off x="12449175" y="295275"/>
          <a:ext cx="28575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endParaRPr kumimoji="1" lang="ja-JP" altLang="en-US" sz="1100"/>
        </a:p>
      </xdr:txBody>
    </xdr:sp>
    <xdr:clientData/>
  </xdr:twoCellAnchor>
  <xdr:twoCellAnchor>
    <xdr:from>
      <xdr:col>1</xdr:col>
      <xdr:colOff>504825</xdr:colOff>
      <xdr:row>1</xdr:row>
      <xdr:rowOff>19050</xdr:rowOff>
    </xdr:from>
    <xdr:to>
      <xdr:col>2</xdr:col>
      <xdr:colOff>171450</xdr:colOff>
      <xdr:row>2</xdr:row>
      <xdr:rowOff>0</xdr:rowOff>
    </xdr:to>
    <xdr:sp macro="" textlink="">
      <xdr:nvSpPr>
        <xdr:cNvPr id="11" name="テキスト ボックス 10"/>
        <xdr:cNvSpPr txBox="1"/>
      </xdr:nvSpPr>
      <xdr:spPr>
        <a:xfrm>
          <a:off x="1190625" y="257175"/>
          <a:ext cx="35242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a:t>
          </a:r>
          <a:endParaRPr kumimoji="1" lang="ja-JP" altLang="en-US" sz="1100"/>
        </a:p>
      </xdr:txBody>
    </xdr:sp>
    <xdr:clientData/>
  </xdr:twoCellAnchor>
  <xdr:twoCellAnchor>
    <xdr:from>
      <xdr:col>2</xdr:col>
      <xdr:colOff>0</xdr:colOff>
      <xdr:row>1</xdr:row>
      <xdr:rowOff>257175</xdr:rowOff>
    </xdr:from>
    <xdr:to>
      <xdr:col>2</xdr:col>
      <xdr:colOff>0</xdr:colOff>
      <xdr:row>35</xdr:row>
      <xdr:rowOff>95250</xdr:rowOff>
    </xdr:to>
    <xdr:cxnSp macro="">
      <xdr:nvCxnSpPr>
        <xdr:cNvPr id="12" name="直線コネクタ 11"/>
        <xdr:cNvCxnSpPr/>
      </xdr:nvCxnSpPr>
      <xdr:spPr>
        <a:xfrm>
          <a:off x="1371600" y="409575"/>
          <a:ext cx="0" cy="57531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xdr:row>
      <xdr:rowOff>0</xdr:rowOff>
    </xdr:from>
    <xdr:to>
      <xdr:col>4</xdr:col>
      <xdr:colOff>9525</xdr:colOff>
      <xdr:row>35</xdr:row>
      <xdr:rowOff>114300</xdr:rowOff>
    </xdr:to>
    <xdr:cxnSp macro="">
      <xdr:nvCxnSpPr>
        <xdr:cNvPr id="13" name="直線コネクタ 12"/>
        <xdr:cNvCxnSpPr/>
      </xdr:nvCxnSpPr>
      <xdr:spPr>
        <a:xfrm>
          <a:off x="3038475"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266700</xdr:rowOff>
    </xdr:from>
    <xdr:to>
      <xdr:col>6</xdr:col>
      <xdr:colOff>0</xdr:colOff>
      <xdr:row>35</xdr:row>
      <xdr:rowOff>104775</xdr:rowOff>
    </xdr:to>
    <xdr:cxnSp macro="">
      <xdr:nvCxnSpPr>
        <xdr:cNvPr id="14" name="直線コネクタ 13"/>
        <xdr:cNvCxnSpPr/>
      </xdr:nvCxnSpPr>
      <xdr:spPr>
        <a:xfrm>
          <a:off x="44005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0</xdr:rowOff>
    </xdr:from>
    <xdr:to>
      <xdr:col>10</xdr:col>
      <xdr:colOff>0</xdr:colOff>
      <xdr:row>35</xdr:row>
      <xdr:rowOff>114300</xdr:rowOff>
    </xdr:to>
    <xdr:cxnSp macro="">
      <xdr:nvCxnSpPr>
        <xdr:cNvPr id="15" name="直線コネクタ 14"/>
        <xdr:cNvCxnSpPr/>
      </xdr:nvCxnSpPr>
      <xdr:spPr>
        <a:xfrm>
          <a:off x="71437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9525</xdr:rowOff>
    </xdr:from>
    <xdr:to>
      <xdr:col>8</xdr:col>
      <xdr:colOff>0</xdr:colOff>
      <xdr:row>35</xdr:row>
      <xdr:rowOff>123825</xdr:rowOff>
    </xdr:to>
    <xdr:cxnSp macro="">
      <xdr:nvCxnSpPr>
        <xdr:cNvPr id="16" name="直線コネクタ 15"/>
        <xdr:cNvCxnSpPr/>
      </xdr:nvCxnSpPr>
      <xdr:spPr>
        <a:xfrm>
          <a:off x="5772150" y="419100"/>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xdr:row>
      <xdr:rowOff>266700</xdr:rowOff>
    </xdr:from>
    <xdr:to>
      <xdr:col>12</xdr:col>
      <xdr:colOff>0</xdr:colOff>
      <xdr:row>35</xdr:row>
      <xdr:rowOff>104775</xdr:rowOff>
    </xdr:to>
    <xdr:cxnSp macro="">
      <xdr:nvCxnSpPr>
        <xdr:cNvPr id="17" name="直線コネクタ 16"/>
        <xdr:cNvCxnSpPr/>
      </xdr:nvCxnSpPr>
      <xdr:spPr>
        <a:xfrm>
          <a:off x="85153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0</xdr:rowOff>
    </xdr:from>
    <xdr:to>
      <xdr:col>14</xdr:col>
      <xdr:colOff>0</xdr:colOff>
      <xdr:row>35</xdr:row>
      <xdr:rowOff>114300</xdr:rowOff>
    </xdr:to>
    <xdr:cxnSp macro="">
      <xdr:nvCxnSpPr>
        <xdr:cNvPr id="18" name="直線コネクタ 17"/>
        <xdr:cNvCxnSpPr/>
      </xdr:nvCxnSpPr>
      <xdr:spPr>
        <a:xfrm>
          <a:off x="98869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xdr:row>
      <xdr:rowOff>0</xdr:rowOff>
    </xdr:from>
    <xdr:to>
      <xdr:col>16</xdr:col>
      <xdr:colOff>0</xdr:colOff>
      <xdr:row>35</xdr:row>
      <xdr:rowOff>114300</xdr:rowOff>
    </xdr:to>
    <xdr:cxnSp macro="">
      <xdr:nvCxnSpPr>
        <xdr:cNvPr id="19" name="直線コネクタ 18"/>
        <xdr:cNvCxnSpPr/>
      </xdr:nvCxnSpPr>
      <xdr:spPr>
        <a:xfrm>
          <a:off x="112585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209549</xdr:colOff>
      <xdr:row>36</xdr:row>
      <xdr:rowOff>123825</xdr:rowOff>
    </xdr:from>
    <xdr:to>
      <xdr:col>10</xdr:col>
      <xdr:colOff>190500</xdr:colOff>
      <xdr:row>55</xdr:row>
      <xdr:rowOff>9525</xdr:rowOff>
    </xdr:to>
    <xdr:grpSp>
      <xdr:nvGrpSpPr>
        <xdr:cNvPr id="20" name="グループ化 19"/>
        <xdr:cNvGrpSpPr/>
      </xdr:nvGrpSpPr>
      <xdr:grpSpPr>
        <a:xfrm>
          <a:off x="2552699" y="6362700"/>
          <a:ext cx="4781551" cy="3143250"/>
          <a:chOff x="790574" y="5362575"/>
          <a:chExt cx="4221619" cy="2990850"/>
        </a:xfrm>
      </xdr:grpSpPr>
      <xdr:sp macro="" textlink="">
        <xdr:nvSpPr>
          <xdr:cNvPr id="21" name="下矢印 20"/>
          <xdr:cNvSpPr/>
        </xdr:nvSpPr>
        <xdr:spPr>
          <a:xfrm>
            <a:off x="1152525"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下矢印 21"/>
          <xdr:cNvSpPr/>
        </xdr:nvSpPr>
        <xdr:spPr>
          <a:xfrm>
            <a:off x="4516484"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90574" y="5381625"/>
            <a:ext cx="857251"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後部受台</a:t>
            </a:r>
          </a:p>
        </xdr:txBody>
      </xdr:sp>
      <xdr:sp macro="" textlink="">
        <xdr:nvSpPr>
          <xdr:cNvPr id="24" name="テキスト ボックス 23"/>
          <xdr:cNvSpPr txBox="1"/>
        </xdr:nvSpPr>
        <xdr:spPr>
          <a:xfrm>
            <a:off x="4154941" y="5362575"/>
            <a:ext cx="857252"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前部受台</a:t>
            </a:r>
          </a:p>
        </xdr:txBody>
      </xdr:sp>
      <xdr:sp macro="" textlink="">
        <xdr:nvSpPr>
          <xdr:cNvPr id="25" name="下矢印 24"/>
          <xdr:cNvSpPr/>
        </xdr:nvSpPr>
        <xdr:spPr>
          <a:xfrm>
            <a:off x="1144114" y="8105775"/>
            <a:ext cx="125807"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0</xdr:colOff>
      <xdr:row>37</xdr:row>
      <xdr:rowOff>142875</xdr:rowOff>
    </xdr:from>
    <xdr:to>
      <xdr:col>13</xdr:col>
      <xdr:colOff>57150</xdr:colOff>
      <xdr:row>38</xdr:row>
      <xdr:rowOff>171450</xdr:rowOff>
    </xdr:to>
    <xdr:sp macro="" textlink="">
      <xdr:nvSpPr>
        <xdr:cNvPr id="26" name="下矢印 25"/>
        <xdr:cNvSpPr/>
      </xdr:nvSpPr>
      <xdr:spPr>
        <a:xfrm>
          <a:off x="9201150" y="65532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36</xdr:row>
      <xdr:rowOff>161925</xdr:rowOff>
    </xdr:from>
    <xdr:to>
      <xdr:col>13</xdr:col>
      <xdr:colOff>533399</xdr:colOff>
      <xdr:row>38</xdr:row>
      <xdr:rowOff>9524</xdr:rowOff>
    </xdr:to>
    <xdr:sp macro="" textlink="">
      <xdr:nvSpPr>
        <xdr:cNvPr id="27" name="テキスト ボックス 26"/>
        <xdr:cNvSpPr txBox="1"/>
      </xdr:nvSpPr>
      <xdr:spPr>
        <a:xfrm>
          <a:off x="8620125" y="6400800"/>
          <a:ext cx="1114424"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船首受柱</a:t>
          </a:r>
        </a:p>
      </xdr:txBody>
    </xdr:sp>
    <xdr:clientData/>
  </xdr:twoCellAnchor>
  <xdr:twoCellAnchor>
    <xdr:from>
      <xdr:col>4</xdr:col>
      <xdr:colOff>19050</xdr:colOff>
      <xdr:row>36</xdr:row>
      <xdr:rowOff>19050</xdr:rowOff>
    </xdr:from>
    <xdr:to>
      <xdr:col>9</xdr:col>
      <xdr:colOff>381000</xdr:colOff>
      <xdr:row>36</xdr:row>
      <xdr:rowOff>19050</xdr:rowOff>
    </xdr:to>
    <xdr:cxnSp macro="">
      <xdr:nvCxnSpPr>
        <xdr:cNvPr id="28" name="直線矢印コネクタ 27"/>
        <xdr:cNvCxnSpPr/>
      </xdr:nvCxnSpPr>
      <xdr:spPr>
        <a:xfrm>
          <a:off x="3048000" y="6257925"/>
          <a:ext cx="37909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123825</xdr:rowOff>
    </xdr:from>
    <xdr:to>
      <xdr:col>4</xdr:col>
      <xdr:colOff>9225</xdr:colOff>
      <xdr:row>36</xdr:row>
      <xdr:rowOff>142875</xdr:rowOff>
    </xdr:to>
    <xdr:cxnSp macro="">
      <xdr:nvCxnSpPr>
        <xdr:cNvPr id="29" name="直線コネクタ 28"/>
        <xdr:cNvCxnSpPr>
          <a:stCxn id="23" idx="0"/>
        </xdr:cNvCxnSpPr>
      </xdr:nvCxnSpPr>
      <xdr:spPr>
        <a:xfrm flipH="1" flipV="1">
          <a:off x="3028950" y="6191250"/>
          <a:ext cx="92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360514</xdr:colOff>
      <xdr:row>35</xdr:row>
      <xdr:rowOff>123825</xdr:rowOff>
    </xdr:from>
    <xdr:to>
      <xdr:col>9</xdr:col>
      <xdr:colOff>361950</xdr:colOff>
      <xdr:row>36</xdr:row>
      <xdr:rowOff>123825</xdr:rowOff>
    </xdr:to>
    <xdr:cxnSp macro="">
      <xdr:nvCxnSpPr>
        <xdr:cNvPr id="30" name="直線コネクタ 29"/>
        <xdr:cNvCxnSpPr>
          <a:stCxn id="24" idx="0"/>
        </xdr:cNvCxnSpPr>
      </xdr:nvCxnSpPr>
      <xdr:spPr>
        <a:xfrm flipV="1">
          <a:off x="6818464" y="6191250"/>
          <a:ext cx="1436"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19049</xdr:colOff>
      <xdr:row>34</xdr:row>
      <xdr:rowOff>135256</xdr:rowOff>
    </xdr:from>
    <xdr:to>
      <xdr:col>7</xdr:col>
      <xdr:colOff>19049</xdr:colOff>
      <xdr:row>35</xdr:row>
      <xdr:rowOff>161925</xdr:rowOff>
    </xdr:to>
    <xdr:sp macro="" textlink="">
      <xdr:nvSpPr>
        <xdr:cNvPr id="31" name="テキスト ボックス 30"/>
        <xdr:cNvSpPr txBox="1"/>
      </xdr:nvSpPr>
      <xdr:spPr>
        <a:xfrm>
          <a:off x="4419599" y="6031231"/>
          <a:ext cx="685800" cy="198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2.9m</a:t>
          </a:r>
          <a:endParaRPr kumimoji="1" lang="ja-JP" altLang="en-US" sz="1100"/>
        </a:p>
      </xdr:txBody>
    </xdr:sp>
    <xdr:clientData/>
  </xdr:twoCellAnchor>
  <xdr:twoCellAnchor>
    <xdr:from>
      <xdr:col>2</xdr:col>
      <xdr:colOff>114300</xdr:colOff>
      <xdr:row>36</xdr:row>
      <xdr:rowOff>9525</xdr:rowOff>
    </xdr:from>
    <xdr:to>
      <xdr:col>3</xdr:col>
      <xdr:colOff>676275</xdr:colOff>
      <xdr:row>36</xdr:row>
      <xdr:rowOff>9526</xdr:rowOff>
    </xdr:to>
    <xdr:cxnSp macro="">
      <xdr:nvCxnSpPr>
        <xdr:cNvPr id="32" name="直線矢印コネクタ 31"/>
        <xdr:cNvCxnSpPr/>
      </xdr:nvCxnSpPr>
      <xdr:spPr>
        <a:xfrm>
          <a:off x="1485900" y="6248400"/>
          <a:ext cx="153352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133350</xdr:colOff>
      <xdr:row>22</xdr:row>
      <xdr:rowOff>133350</xdr:rowOff>
    </xdr:from>
    <xdr:to>
      <xdr:col>2</xdr:col>
      <xdr:colOff>133351</xdr:colOff>
      <xdr:row>36</xdr:row>
      <xdr:rowOff>123825</xdr:rowOff>
    </xdr:to>
    <xdr:cxnSp macro="">
      <xdr:nvCxnSpPr>
        <xdr:cNvPr id="33" name="直線コネクタ 32"/>
        <xdr:cNvCxnSpPr/>
      </xdr:nvCxnSpPr>
      <xdr:spPr>
        <a:xfrm>
          <a:off x="1504950" y="3971925"/>
          <a:ext cx="1" cy="2390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409575</xdr:colOff>
      <xdr:row>35</xdr:row>
      <xdr:rowOff>28575</xdr:rowOff>
    </xdr:from>
    <xdr:to>
      <xdr:col>3</xdr:col>
      <xdr:colOff>266700</xdr:colOff>
      <xdr:row>35</xdr:row>
      <xdr:rowOff>161925</xdr:rowOff>
    </xdr:to>
    <xdr:sp macro="" textlink="">
      <xdr:nvSpPr>
        <xdr:cNvPr id="34" name="テキスト ボックス 33"/>
        <xdr:cNvSpPr txBox="1"/>
      </xdr:nvSpPr>
      <xdr:spPr>
        <a:xfrm>
          <a:off x="1781175" y="6096000"/>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0.85m</a:t>
          </a:r>
          <a:endParaRPr kumimoji="1" lang="ja-JP" altLang="en-US" sz="1100"/>
        </a:p>
      </xdr:txBody>
    </xdr:sp>
    <xdr:clientData/>
  </xdr:twoCellAnchor>
  <xdr:twoCellAnchor>
    <xdr:from>
      <xdr:col>9</xdr:col>
      <xdr:colOff>381000</xdr:colOff>
      <xdr:row>36</xdr:row>
      <xdr:rowOff>9525</xdr:rowOff>
    </xdr:from>
    <xdr:to>
      <xdr:col>13</xdr:col>
      <xdr:colOff>676275</xdr:colOff>
      <xdr:row>36</xdr:row>
      <xdr:rowOff>9525</xdr:rowOff>
    </xdr:to>
    <xdr:cxnSp macro="">
      <xdr:nvCxnSpPr>
        <xdr:cNvPr id="35" name="直線矢印コネクタ 34"/>
        <xdr:cNvCxnSpPr/>
      </xdr:nvCxnSpPr>
      <xdr:spPr>
        <a:xfrm>
          <a:off x="6838950" y="6248400"/>
          <a:ext cx="30384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209550</xdr:colOff>
      <xdr:row>35</xdr:row>
      <xdr:rowOff>9525</xdr:rowOff>
    </xdr:from>
    <xdr:to>
      <xdr:col>12</xdr:col>
      <xdr:colOff>257175</xdr:colOff>
      <xdr:row>36</xdr:row>
      <xdr:rowOff>0</xdr:rowOff>
    </xdr:to>
    <xdr:sp macro="" textlink="">
      <xdr:nvSpPr>
        <xdr:cNvPr id="36" name="テキスト ボックス 35"/>
        <xdr:cNvSpPr txBox="1"/>
      </xdr:nvSpPr>
      <xdr:spPr>
        <a:xfrm>
          <a:off x="8039100" y="6076950"/>
          <a:ext cx="7334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2.25m</a:t>
          </a:r>
          <a:endParaRPr kumimoji="1" lang="ja-JP" altLang="en-US" sz="1100"/>
        </a:p>
      </xdr:txBody>
    </xdr:sp>
    <xdr:clientData/>
  </xdr:twoCellAnchor>
  <xdr:twoCellAnchor>
    <xdr:from>
      <xdr:col>13</xdr:col>
      <xdr:colOff>38100</xdr:colOff>
      <xdr:row>38</xdr:row>
      <xdr:rowOff>47626</xdr:rowOff>
    </xdr:from>
    <xdr:to>
      <xdr:col>14</xdr:col>
      <xdr:colOff>0</xdr:colOff>
      <xdr:row>38</xdr:row>
      <xdr:rowOff>57150</xdr:rowOff>
    </xdr:to>
    <xdr:cxnSp macro="">
      <xdr:nvCxnSpPr>
        <xdr:cNvPr id="37" name="直線矢印コネクタ 36"/>
        <xdr:cNvCxnSpPr/>
      </xdr:nvCxnSpPr>
      <xdr:spPr>
        <a:xfrm>
          <a:off x="9239250" y="6629401"/>
          <a:ext cx="647700" cy="9524"/>
        </a:xfrm>
        <a:prstGeom prst="straightConnector1">
          <a:avLst/>
        </a:prstGeom>
        <a:ln w="31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85724</xdr:colOff>
      <xdr:row>38</xdr:row>
      <xdr:rowOff>47626</xdr:rowOff>
    </xdr:from>
    <xdr:to>
      <xdr:col>13</xdr:col>
      <xdr:colOff>666749</xdr:colOff>
      <xdr:row>39</xdr:row>
      <xdr:rowOff>28576</xdr:rowOff>
    </xdr:to>
    <xdr:sp macro="" textlink="">
      <xdr:nvSpPr>
        <xdr:cNvPr id="38" name="テキスト ボックス 37"/>
        <xdr:cNvSpPr txBox="1"/>
      </xdr:nvSpPr>
      <xdr:spPr>
        <a:xfrm>
          <a:off x="9286874" y="6629401"/>
          <a:ext cx="581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0.52m</a:t>
          </a:r>
          <a:endParaRPr kumimoji="1" lang="ja-JP" altLang="en-US" sz="1100"/>
        </a:p>
      </xdr:txBody>
    </xdr:sp>
    <xdr:clientData/>
  </xdr:twoCellAnchor>
  <xdr:twoCellAnchor>
    <xdr:from>
      <xdr:col>14</xdr:col>
      <xdr:colOff>0</xdr:colOff>
      <xdr:row>36</xdr:row>
      <xdr:rowOff>9525</xdr:rowOff>
    </xdr:from>
    <xdr:to>
      <xdr:col>16</xdr:col>
      <xdr:colOff>676275</xdr:colOff>
      <xdr:row>36</xdr:row>
      <xdr:rowOff>9525</xdr:rowOff>
    </xdr:to>
    <xdr:cxnSp macro="">
      <xdr:nvCxnSpPr>
        <xdr:cNvPr id="39" name="直線矢印コネクタ 38"/>
        <xdr:cNvCxnSpPr/>
      </xdr:nvCxnSpPr>
      <xdr:spPr>
        <a:xfrm>
          <a:off x="9886950" y="6248400"/>
          <a:ext cx="2047875" cy="0"/>
        </a:xfrm>
        <a:prstGeom prst="straightConnector1">
          <a:avLst/>
        </a:prstGeom>
        <a:ln w="3175">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35</xdr:row>
      <xdr:rowOff>19050</xdr:rowOff>
    </xdr:from>
    <xdr:to>
      <xdr:col>15</xdr:col>
      <xdr:colOff>666750</xdr:colOff>
      <xdr:row>36</xdr:row>
      <xdr:rowOff>9525</xdr:rowOff>
    </xdr:to>
    <xdr:sp macro="" textlink="">
      <xdr:nvSpPr>
        <xdr:cNvPr id="40" name="テキスト ボックス 39"/>
        <xdr:cNvSpPr txBox="1"/>
      </xdr:nvSpPr>
      <xdr:spPr>
        <a:xfrm>
          <a:off x="10715625" y="6086475"/>
          <a:ext cx="523875" cy="16192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1.4m</a:t>
          </a:r>
          <a:endParaRPr kumimoji="1" lang="ja-JP" altLang="en-US" sz="1100"/>
        </a:p>
      </xdr:txBody>
    </xdr:sp>
    <xdr:clientData/>
  </xdr:twoCellAnchor>
  <xdr:twoCellAnchor>
    <xdr:from>
      <xdr:col>2</xdr:col>
      <xdr:colOff>85726</xdr:colOff>
      <xdr:row>27</xdr:row>
      <xdr:rowOff>28575</xdr:rowOff>
    </xdr:from>
    <xdr:to>
      <xdr:col>2</xdr:col>
      <xdr:colOff>198120</xdr:colOff>
      <xdr:row>29</xdr:row>
      <xdr:rowOff>66675</xdr:rowOff>
    </xdr:to>
    <xdr:sp macro="" textlink="">
      <xdr:nvSpPr>
        <xdr:cNvPr id="41" name="下矢印 40"/>
        <xdr:cNvSpPr/>
      </xdr:nvSpPr>
      <xdr:spPr>
        <a:xfrm>
          <a:off x="1457326" y="4724400"/>
          <a:ext cx="11239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285750</xdr:colOff>
      <xdr:row>21</xdr:row>
      <xdr:rowOff>19048</xdr:rowOff>
    </xdr:from>
    <xdr:to>
      <xdr:col>3</xdr:col>
      <xdr:colOff>285749</xdr:colOff>
      <xdr:row>25</xdr:row>
      <xdr:rowOff>152399</xdr:rowOff>
    </xdr:to>
    <xdr:sp macro="" textlink="">
      <xdr:nvSpPr>
        <xdr:cNvPr id="42" name="テキスト ボックス 41"/>
        <xdr:cNvSpPr txBox="1"/>
      </xdr:nvSpPr>
      <xdr:spPr>
        <a:xfrm>
          <a:off x="1657350" y="3686173"/>
          <a:ext cx="971549"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主機</a:t>
          </a:r>
          <a:r>
            <a:rPr kumimoji="1" lang="en-US" altLang="ja-JP" sz="1100"/>
            <a:t>113</a:t>
          </a:r>
          <a:r>
            <a:rPr kumimoji="1" lang="ja-JP" altLang="en-US" sz="1100"/>
            <a:t>ｋｇ、補機２８ｋｇ、スパンカ７ｋｇ、</a:t>
          </a:r>
          <a:r>
            <a:rPr kumimoji="1" lang="ja-JP" altLang="en-US" sz="1100">
              <a:solidFill>
                <a:schemeClr val="tx1"/>
              </a:solidFill>
            </a:rPr>
            <a:t>計１４８ｋｇ　</a:t>
          </a:r>
        </a:p>
      </xdr:txBody>
    </xdr:sp>
    <xdr:clientData/>
  </xdr:twoCellAnchor>
  <xdr:twoCellAnchor>
    <xdr:from>
      <xdr:col>3</xdr:col>
      <xdr:colOff>619126</xdr:colOff>
      <xdr:row>30</xdr:row>
      <xdr:rowOff>9524</xdr:rowOff>
    </xdr:from>
    <xdr:to>
      <xdr:col>4</xdr:col>
      <xdr:colOff>47625</xdr:colOff>
      <xdr:row>31</xdr:row>
      <xdr:rowOff>19049</xdr:rowOff>
    </xdr:to>
    <xdr:sp macro="" textlink="">
      <xdr:nvSpPr>
        <xdr:cNvPr id="43" name="下矢印 42"/>
        <xdr:cNvSpPr/>
      </xdr:nvSpPr>
      <xdr:spPr>
        <a:xfrm>
          <a:off x="2962276" y="5219699"/>
          <a:ext cx="114299"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76198</xdr:colOff>
      <xdr:row>26</xdr:row>
      <xdr:rowOff>161925</xdr:rowOff>
    </xdr:from>
    <xdr:to>
      <xdr:col>5</xdr:col>
      <xdr:colOff>180975</xdr:colOff>
      <xdr:row>29</xdr:row>
      <xdr:rowOff>152400</xdr:rowOff>
    </xdr:to>
    <xdr:sp macro="" textlink="">
      <xdr:nvSpPr>
        <xdr:cNvPr id="44" name="テキスト ボックス 43"/>
        <xdr:cNvSpPr txBox="1"/>
      </xdr:nvSpPr>
      <xdr:spPr>
        <a:xfrm>
          <a:off x="2419348" y="4686300"/>
          <a:ext cx="1476377"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ガソリン６０Ｌ</a:t>
          </a:r>
          <a:r>
            <a:rPr kumimoji="1" lang="en-US" altLang="ja-JP" sz="1100"/>
            <a:t>×0.76</a:t>
          </a:r>
          <a:r>
            <a:rPr kumimoji="1" lang="ja-JP" altLang="en-US" sz="1100"/>
            <a:t>＝</a:t>
          </a:r>
          <a:endParaRPr kumimoji="1" lang="en-US" altLang="ja-JP" sz="1100"/>
        </a:p>
        <a:p>
          <a:r>
            <a:rPr kumimoji="1" lang="ja-JP" altLang="en-US" sz="1100">
              <a:solidFill>
                <a:schemeClr val="tx1"/>
              </a:solidFill>
            </a:rPr>
            <a:t>４５．６ｋｇ</a:t>
          </a:r>
        </a:p>
      </xdr:txBody>
    </xdr:sp>
    <xdr:clientData/>
  </xdr:twoCellAnchor>
  <xdr:twoCellAnchor>
    <xdr:from>
      <xdr:col>6</xdr:col>
      <xdr:colOff>445770</xdr:colOff>
      <xdr:row>26</xdr:row>
      <xdr:rowOff>76200</xdr:rowOff>
    </xdr:from>
    <xdr:to>
      <xdr:col>6</xdr:col>
      <xdr:colOff>561975</xdr:colOff>
      <xdr:row>27</xdr:row>
      <xdr:rowOff>76200</xdr:rowOff>
    </xdr:to>
    <xdr:sp macro="" textlink="">
      <xdr:nvSpPr>
        <xdr:cNvPr id="45" name="下矢印 44"/>
        <xdr:cNvSpPr/>
      </xdr:nvSpPr>
      <xdr:spPr>
        <a:xfrm flipH="1">
          <a:off x="4846320" y="4600575"/>
          <a:ext cx="11620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647700</xdr:colOff>
      <xdr:row>23</xdr:row>
      <xdr:rowOff>66675</xdr:rowOff>
    </xdr:from>
    <xdr:to>
      <xdr:col>7</xdr:col>
      <xdr:colOff>314325</xdr:colOff>
      <xdr:row>26</xdr:row>
      <xdr:rowOff>47625</xdr:rowOff>
    </xdr:to>
    <xdr:sp macro="" textlink="">
      <xdr:nvSpPr>
        <xdr:cNvPr id="46" name="テキスト ボックス 45"/>
        <xdr:cNvSpPr txBox="1"/>
      </xdr:nvSpPr>
      <xdr:spPr>
        <a:xfrm>
          <a:off x="4362450" y="4076700"/>
          <a:ext cx="10382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バッテリー１基</a:t>
          </a:r>
        </a:p>
        <a:p>
          <a:r>
            <a:rPr kumimoji="1" lang="ja-JP" altLang="en-US" sz="1100">
              <a:solidFill>
                <a:schemeClr val="tx1"/>
              </a:solidFill>
            </a:rPr>
            <a:t>２０ｋｇ</a:t>
          </a:r>
        </a:p>
      </xdr:txBody>
    </xdr:sp>
    <xdr:clientData/>
  </xdr:twoCellAnchor>
  <xdr:twoCellAnchor>
    <xdr:from>
      <xdr:col>2</xdr:col>
      <xdr:colOff>857250</xdr:colOff>
      <xdr:row>33</xdr:row>
      <xdr:rowOff>123825</xdr:rowOff>
    </xdr:from>
    <xdr:to>
      <xdr:col>3</xdr:col>
      <xdr:colOff>0</xdr:colOff>
      <xdr:row>35</xdr:row>
      <xdr:rowOff>19050</xdr:rowOff>
    </xdr:to>
    <xdr:sp macro="" textlink="">
      <xdr:nvSpPr>
        <xdr:cNvPr id="47" name="下矢印 46"/>
        <xdr:cNvSpPr/>
      </xdr:nvSpPr>
      <xdr:spPr>
        <a:xfrm>
          <a:off x="2228850" y="5848350"/>
          <a:ext cx="11430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552449</xdr:colOff>
      <xdr:row>32</xdr:row>
      <xdr:rowOff>85726</xdr:rowOff>
    </xdr:from>
    <xdr:to>
      <xdr:col>3</xdr:col>
      <xdr:colOff>323850</xdr:colOff>
      <xdr:row>33</xdr:row>
      <xdr:rowOff>95250</xdr:rowOff>
    </xdr:to>
    <xdr:sp macro="" textlink="">
      <xdr:nvSpPr>
        <xdr:cNvPr id="48" name="テキスト ボックス 47"/>
        <xdr:cNvSpPr txBox="1"/>
      </xdr:nvSpPr>
      <xdr:spPr>
        <a:xfrm>
          <a:off x="1924049" y="5638801"/>
          <a:ext cx="742951"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６４ｋｇ</a:t>
          </a:r>
        </a:p>
      </xdr:txBody>
    </xdr:sp>
    <xdr:clientData/>
  </xdr:twoCellAnchor>
  <xdr:twoCellAnchor>
    <xdr:from>
      <xdr:col>6</xdr:col>
      <xdr:colOff>438150</xdr:colOff>
      <xdr:row>32</xdr:row>
      <xdr:rowOff>123825</xdr:rowOff>
    </xdr:from>
    <xdr:to>
      <xdr:col>6</xdr:col>
      <xdr:colOff>561975</xdr:colOff>
      <xdr:row>34</xdr:row>
      <xdr:rowOff>95250</xdr:rowOff>
    </xdr:to>
    <xdr:sp macro="" textlink="">
      <xdr:nvSpPr>
        <xdr:cNvPr id="49" name="下矢印 48"/>
        <xdr:cNvSpPr/>
      </xdr:nvSpPr>
      <xdr:spPr>
        <a:xfrm>
          <a:off x="4838700" y="5676900"/>
          <a:ext cx="123825"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190499</xdr:colOff>
      <xdr:row>31</xdr:row>
      <xdr:rowOff>19050</xdr:rowOff>
    </xdr:from>
    <xdr:to>
      <xdr:col>7</xdr:col>
      <xdr:colOff>295274</xdr:colOff>
      <xdr:row>32</xdr:row>
      <xdr:rowOff>95250</xdr:rowOff>
    </xdr:to>
    <xdr:sp macro="" textlink="">
      <xdr:nvSpPr>
        <xdr:cNvPr id="50" name="テキスト ボックス 49"/>
        <xdr:cNvSpPr txBox="1"/>
      </xdr:nvSpPr>
      <xdr:spPr>
        <a:xfrm>
          <a:off x="4591049" y="5400675"/>
          <a:ext cx="7905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２１８ｋｇ</a:t>
          </a:r>
        </a:p>
      </xdr:txBody>
    </xdr:sp>
    <xdr:clientData/>
  </xdr:twoCellAnchor>
  <xdr:twoCellAnchor>
    <xdr:from>
      <xdr:col>11</xdr:col>
      <xdr:colOff>561975</xdr:colOff>
      <xdr:row>32</xdr:row>
      <xdr:rowOff>104775</xdr:rowOff>
    </xdr:from>
    <xdr:to>
      <xdr:col>11</xdr:col>
      <xdr:colOff>657225</xdr:colOff>
      <xdr:row>34</xdr:row>
      <xdr:rowOff>161925</xdr:rowOff>
    </xdr:to>
    <xdr:sp macro="" textlink="">
      <xdr:nvSpPr>
        <xdr:cNvPr id="51" name="下矢印 50"/>
        <xdr:cNvSpPr/>
      </xdr:nvSpPr>
      <xdr:spPr>
        <a:xfrm>
          <a:off x="8391525" y="5657850"/>
          <a:ext cx="9525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200024</xdr:colOff>
      <xdr:row>32</xdr:row>
      <xdr:rowOff>104775</xdr:rowOff>
    </xdr:from>
    <xdr:to>
      <xdr:col>12</xdr:col>
      <xdr:colOff>533399</xdr:colOff>
      <xdr:row>33</xdr:row>
      <xdr:rowOff>76200</xdr:rowOff>
    </xdr:to>
    <xdr:sp macro="" textlink="">
      <xdr:nvSpPr>
        <xdr:cNvPr id="52" name="テキスト ボックス 51"/>
        <xdr:cNvSpPr txBox="1"/>
      </xdr:nvSpPr>
      <xdr:spPr>
        <a:xfrm>
          <a:off x="8029574" y="5657850"/>
          <a:ext cx="1019175"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１６９ｋｇ</a:t>
          </a:r>
        </a:p>
      </xdr:txBody>
    </xdr:sp>
    <xdr:clientData/>
  </xdr:twoCellAnchor>
  <xdr:twoCellAnchor>
    <xdr:from>
      <xdr:col>9</xdr:col>
      <xdr:colOff>371475</xdr:colOff>
      <xdr:row>34</xdr:row>
      <xdr:rowOff>51260</xdr:rowOff>
    </xdr:from>
    <xdr:to>
      <xdr:col>11</xdr:col>
      <xdr:colOff>561975</xdr:colOff>
      <xdr:row>34</xdr:row>
      <xdr:rowOff>53515</xdr:rowOff>
    </xdr:to>
    <xdr:cxnSp macro="">
      <xdr:nvCxnSpPr>
        <xdr:cNvPr id="53" name="直線矢印コネクタ 52"/>
        <xdr:cNvCxnSpPr/>
      </xdr:nvCxnSpPr>
      <xdr:spPr>
        <a:xfrm>
          <a:off x="6829425" y="5947235"/>
          <a:ext cx="1562100" cy="225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33</xdr:row>
      <xdr:rowOff>95251</xdr:rowOff>
    </xdr:from>
    <xdr:to>
      <xdr:col>11</xdr:col>
      <xdr:colOff>76200</xdr:colOff>
      <xdr:row>34</xdr:row>
      <xdr:rowOff>38101</xdr:rowOff>
    </xdr:to>
    <xdr:sp macro="" textlink="">
      <xdr:nvSpPr>
        <xdr:cNvPr id="54" name="テキスト ボックス 53"/>
        <xdr:cNvSpPr txBox="1"/>
      </xdr:nvSpPr>
      <xdr:spPr>
        <a:xfrm>
          <a:off x="7258050" y="5819776"/>
          <a:ext cx="64770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1.125</a:t>
          </a:r>
          <a:r>
            <a:rPr kumimoji="1" lang="ja-JP" altLang="en-US" sz="1100"/>
            <a:t>ｍ</a:t>
          </a:r>
        </a:p>
      </xdr:txBody>
    </xdr:sp>
    <xdr:clientData/>
  </xdr:twoCellAnchor>
  <xdr:twoCellAnchor>
    <xdr:from>
      <xdr:col>4</xdr:col>
      <xdr:colOff>38100</xdr:colOff>
      <xdr:row>33</xdr:row>
      <xdr:rowOff>101815</xdr:rowOff>
    </xdr:from>
    <xdr:to>
      <xdr:col>6</xdr:col>
      <xdr:colOff>438150</xdr:colOff>
      <xdr:row>33</xdr:row>
      <xdr:rowOff>102973</xdr:rowOff>
    </xdr:to>
    <xdr:cxnSp macro="">
      <xdr:nvCxnSpPr>
        <xdr:cNvPr id="55" name="直線矢印コネクタ 54"/>
        <xdr:cNvCxnSpPr/>
      </xdr:nvCxnSpPr>
      <xdr:spPr>
        <a:xfrm>
          <a:off x="3067050" y="5826340"/>
          <a:ext cx="1771650" cy="115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476251</xdr:colOff>
      <xdr:row>32</xdr:row>
      <xdr:rowOff>57151</xdr:rowOff>
    </xdr:from>
    <xdr:to>
      <xdr:col>5</xdr:col>
      <xdr:colOff>495301</xdr:colOff>
      <xdr:row>33</xdr:row>
      <xdr:rowOff>95251</xdr:rowOff>
    </xdr:to>
    <xdr:sp macro="" textlink="">
      <xdr:nvSpPr>
        <xdr:cNvPr id="56" name="テキスト ボックス 55"/>
        <xdr:cNvSpPr txBox="1"/>
      </xdr:nvSpPr>
      <xdr:spPr>
        <a:xfrm>
          <a:off x="3505201" y="5610226"/>
          <a:ext cx="704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１．４５ｍ</a:t>
          </a:r>
        </a:p>
      </xdr:txBody>
    </xdr:sp>
    <xdr:clientData/>
  </xdr:twoCellAnchor>
  <xdr:twoCellAnchor>
    <xdr:from>
      <xdr:col>5</xdr:col>
      <xdr:colOff>47625</xdr:colOff>
      <xdr:row>44</xdr:row>
      <xdr:rowOff>19050</xdr:rowOff>
    </xdr:from>
    <xdr:to>
      <xdr:col>5</xdr:col>
      <xdr:colOff>238125</xdr:colOff>
      <xdr:row>47</xdr:row>
      <xdr:rowOff>152400</xdr:rowOff>
    </xdr:to>
    <xdr:sp macro="" textlink="">
      <xdr:nvSpPr>
        <xdr:cNvPr id="57" name="右中かっこ 56"/>
        <xdr:cNvSpPr/>
      </xdr:nvSpPr>
      <xdr:spPr>
        <a:xfrm>
          <a:off x="3762375" y="7629525"/>
          <a:ext cx="190500" cy="647700"/>
        </a:xfrm>
        <a:prstGeom prst="rightBrace">
          <a:avLst/>
        </a:prstGeom>
        <a:solidFill>
          <a:srgbClr val="FFFF00"/>
        </a:solidFill>
        <a:ln>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257174</xdr:colOff>
      <xdr:row>45</xdr:row>
      <xdr:rowOff>38100</xdr:rowOff>
    </xdr:from>
    <xdr:to>
      <xdr:col>6</xdr:col>
      <xdr:colOff>285749</xdr:colOff>
      <xdr:row>46</xdr:row>
      <xdr:rowOff>104775</xdr:rowOff>
    </xdr:to>
    <xdr:sp macro="" textlink="">
      <xdr:nvSpPr>
        <xdr:cNvPr id="58" name="テキスト ボックス 57"/>
        <xdr:cNvSpPr txBox="1"/>
      </xdr:nvSpPr>
      <xdr:spPr>
        <a:xfrm>
          <a:off x="3971924" y="782002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376.6kg</a:t>
          </a:r>
          <a:endParaRPr kumimoji="1" lang="ja-JP" altLang="en-US" sz="1100">
            <a:solidFill>
              <a:srgbClr val="FF0000"/>
            </a:solidFill>
          </a:endParaRPr>
        </a:p>
      </xdr:txBody>
    </xdr:sp>
    <xdr:clientData/>
  </xdr:twoCellAnchor>
  <xdr:twoCellAnchor>
    <xdr:from>
      <xdr:col>11</xdr:col>
      <xdr:colOff>28576</xdr:colOff>
      <xdr:row>44</xdr:row>
      <xdr:rowOff>28575</xdr:rowOff>
    </xdr:from>
    <xdr:to>
      <xdr:col>11</xdr:col>
      <xdr:colOff>161926</xdr:colOff>
      <xdr:row>47</xdr:row>
      <xdr:rowOff>19050</xdr:rowOff>
    </xdr:to>
    <xdr:sp macro="" textlink="">
      <xdr:nvSpPr>
        <xdr:cNvPr id="59" name="右中かっこ 58"/>
        <xdr:cNvSpPr/>
      </xdr:nvSpPr>
      <xdr:spPr>
        <a:xfrm>
          <a:off x="7858126" y="7639050"/>
          <a:ext cx="133350" cy="504825"/>
        </a:xfrm>
        <a:prstGeom prst="rightBrace">
          <a:avLst>
            <a:gd name="adj1" fmla="val 8333"/>
            <a:gd name="adj2" fmla="val 57547"/>
          </a:avLst>
        </a:prstGeom>
        <a:solidFill>
          <a:srgbClr val="FFFF00"/>
        </a:solidFill>
        <a:ln>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371476</xdr:colOff>
      <xdr:row>57</xdr:row>
      <xdr:rowOff>0</xdr:rowOff>
    </xdr:from>
    <xdr:to>
      <xdr:col>9</xdr:col>
      <xdr:colOff>466726</xdr:colOff>
      <xdr:row>58</xdr:row>
      <xdr:rowOff>66675</xdr:rowOff>
    </xdr:to>
    <xdr:sp macro="" textlink="">
      <xdr:nvSpPr>
        <xdr:cNvPr id="60" name="下矢印 59"/>
        <xdr:cNvSpPr/>
      </xdr:nvSpPr>
      <xdr:spPr>
        <a:xfrm>
          <a:off x="6829426" y="9839325"/>
          <a:ext cx="952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161925</xdr:colOff>
      <xdr:row>55</xdr:row>
      <xdr:rowOff>152401</xdr:rowOff>
    </xdr:from>
    <xdr:to>
      <xdr:col>10</xdr:col>
      <xdr:colOff>180975</xdr:colOff>
      <xdr:row>56</xdr:row>
      <xdr:rowOff>152401</xdr:rowOff>
    </xdr:to>
    <xdr:sp macro="" textlink="">
      <xdr:nvSpPr>
        <xdr:cNvPr id="61" name="テキスト ボックス 60"/>
        <xdr:cNvSpPr txBox="1"/>
      </xdr:nvSpPr>
      <xdr:spPr>
        <a:xfrm>
          <a:off x="6619875" y="9648826"/>
          <a:ext cx="7048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58.85kg</a:t>
          </a:r>
          <a:endParaRPr kumimoji="1" lang="ja-JP" altLang="en-US" sz="1100">
            <a:solidFill>
              <a:srgbClr val="FF0000"/>
            </a:solidFill>
          </a:endParaRPr>
        </a:p>
      </xdr:txBody>
    </xdr:sp>
    <xdr:clientData/>
  </xdr:twoCellAnchor>
  <xdr:twoCellAnchor>
    <xdr:from>
      <xdr:col>3</xdr:col>
      <xdr:colOff>314325</xdr:colOff>
      <xdr:row>52</xdr:row>
      <xdr:rowOff>114300</xdr:rowOff>
    </xdr:from>
    <xdr:to>
      <xdr:col>4</xdr:col>
      <xdr:colOff>371475</xdr:colOff>
      <xdr:row>54</xdr:row>
      <xdr:rowOff>0</xdr:rowOff>
    </xdr:to>
    <xdr:sp macro="" textlink="">
      <xdr:nvSpPr>
        <xdr:cNvPr id="62" name="テキスト ボックス 61"/>
        <xdr:cNvSpPr txBox="1"/>
      </xdr:nvSpPr>
      <xdr:spPr>
        <a:xfrm>
          <a:off x="2657475" y="90963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55.91kg</a:t>
          </a:r>
          <a:endParaRPr kumimoji="1" lang="ja-JP" altLang="en-US" sz="1100">
            <a:solidFill>
              <a:srgbClr val="FF0000"/>
            </a:solidFill>
          </a:endParaRPr>
        </a:p>
      </xdr:txBody>
    </xdr:sp>
    <xdr:clientData/>
  </xdr:twoCellAnchor>
  <xdr:twoCellAnchor>
    <xdr:from>
      <xdr:col>3</xdr:col>
      <xdr:colOff>628649</xdr:colOff>
      <xdr:row>50</xdr:row>
      <xdr:rowOff>57149</xdr:rowOff>
    </xdr:from>
    <xdr:to>
      <xdr:col>4</xdr:col>
      <xdr:colOff>9525</xdr:colOff>
      <xdr:row>51</xdr:row>
      <xdr:rowOff>19050</xdr:rowOff>
    </xdr:to>
    <xdr:sp macro="" textlink="">
      <xdr:nvSpPr>
        <xdr:cNvPr id="63" name="下矢印 62"/>
        <xdr:cNvSpPr/>
      </xdr:nvSpPr>
      <xdr:spPr>
        <a:xfrm flipH="1">
          <a:off x="2971799" y="8696324"/>
          <a:ext cx="66676" cy="133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57</xdr:row>
      <xdr:rowOff>161926</xdr:rowOff>
    </xdr:from>
    <xdr:to>
      <xdr:col>5</xdr:col>
      <xdr:colOff>457200</xdr:colOff>
      <xdr:row>58</xdr:row>
      <xdr:rowOff>104776</xdr:rowOff>
    </xdr:to>
    <xdr:sp macro="" textlink="">
      <xdr:nvSpPr>
        <xdr:cNvPr id="64" name="テキスト ボックス 63"/>
        <xdr:cNvSpPr txBox="1"/>
      </xdr:nvSpPr>
      <xdr:spPr>
        <a:xfrm>
          <a:off x="3990975" y="10001251"/>
          <a:ext cx="1809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x</a:t>
          </a:r>
          <a:endParaRPr kumimoji="1" lang="ja-JP" altLang="en-US" sz="1100"/>
        </a:p>
      </xdr:txBody>
    </xdr:sp>
    <xdr:clientData/>
  </xdr:twoCellAnchor>
  <xdr:twoCellAnchor>
    <xdr:from>
      <xdr:col>4</xdr:col>
      <xdr:colOff>0</xdr:colOff>
      <xdr:row>57</xdr:row>
      <xdr:rowOff>120865</xdr:rowOff>
    </xdr:from>
    <xdr:to>
      <xdr:col>6</xdr:col>
      <xdr:colOff>228600</xdr:colOff>
      <xdr:row>57</xdr:row>
      <xdr:rowOff>142875</xdr:rowOff>
    </xdr:to>
    <xdr:cxnSp macro="">
      <xdr:nvCxnSpPr>
        <xdr:cNvPr id="65" name="直線矢印コネクタ 64"/>
        <xdr:cNvCxnSpPr/>
      </xdr:nvCxnSpPr>
      <xdr:spPr>
        <a:xfrm>
          <a:off x="3028950" y="9960190"/>
          <a:ext cx="1600200" cy="2201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200024</xdr:colOff>
      <xdr:row>55</xdr:row>
      <xdr:rowOff>19049</xdr:rowOff>
    </xdr:from>
    <xdr:to>
      <xdr:col>9</xdr:col>
      <xdr:colOff>9525</xdr:colOff>
      <xdr:row>56</xdr:row>
      <xdr:rowOff>38100</xdr:rowOff>
    </xdr:to>
    <xdr:sp macro="" textlink="">
      <xdr:nvSpPr>
        <xdr:cNvPr id="66" name="テキスト ボックス 65"/>
        <xdr:cNvSpPr txBox="1"/>
      </xdr:nvSpPr>
      <xdr:spPr>
        <a:xfrm>
          <a:off x="5286374" y="9515474"/>
          <a:ext cx="1181101"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54.29-18.72xkg</a:t>
          </a:r>
          <a:endParaRPr kumimoji="1" lang="ja-JP" altLang="en-US" sz="1100">
            <a:solidFill>
              <a:srgbClr val="FF0000"/>
            </a:solidFill>
          </a:endParaRPr>
        </a:p>
      </xdr:txBody>
    </xdr:sp>
    <xdr:clientData/>
  </xdr:twoCellAnchor>
  <xdr:twoCellAnchor>
    <xdr:from>
      <xdr:col>6</xdr:col>
      <xdr:colOff>247650</xdr:colOff>
      <xdr:row>59</xdr:row>
      <xdr:rowOff>76200</xdr:rowOff>
    </xdr:from>
    <xdr:to>
      <xdr:col>11</xdr:col>
      <xdr:colOff>209550</xdr:colOff>
      <xdr:row>59</xdr:row>
      <xdr:rowOff>85725</xdr:rowOff>
    </xdr:to>
    <xdr:cxnSp macro="">
      <xdr:nvCxnSpPr>
        <xdr:cNvPr id="67" name="直線矢印コネクタ 66"/>
        <xdr:cNvCxnSpPr/>
      </xdr:nvCxnSpPr>
      <xdr:spPr>
        <a:xfrm>
          <a:off x="4648200" y="10258425"/>
          <a:ext cx="33909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133350</xdr:colOff>
      <xdr:row>57</xdr:row>
      <xdr:rowOff>159538</xdr:rowOff>
    </xdr:from>
    <xdr:to>
      <xdr:col>11</xdr:col>
      <xdr:colOff>285750</xdr:colOff>
      <xdr:row>59</xdr:row>
      <xdr:rowOff>80173</xdr:rowOff>
    </xdr:to>
    <xdr:pic>
      <xdr:nvPicPr>
        <xdr:cNvPr id="68" name="図 67"/>
        <xdr:cNvPicPr>
          <a:picLocks noChangeAspect="1"/>
        </xdr:cNvPicPr>
      </xdr:nvPicPr>
      <xdr:blipFill>
        <a:blip xmlns:r="http://schemas.openxmlformats.org/officeDocument/2006/relationships" r:embed="rId2"/>
        <a:stretch>
          <a:fillRect/>
        </a:stretch>
      </xdr:blipFill>
      <xdr:spPr>
        <a:xfrm>
          <a:off x="7962900" y="9998863"/>
          <a:ext cx="152400" cy="263535"/>
        </a:xfrm>
        <a:prstGeom prst="rect">
          <a:avLst/>
        </a:prstGeom>
      </xdr:spPr>
    </xdr:pic>
    <xdr:clientData/>
  </xdr:twoCellAnchor>
  <xdr:twoCellAnchor>
    <xdr:from>
      <xdr:col>10</xdr:col>
      <xdr:colOff>647701</xdr:colOff>
      <xdr:row>57</xdr:row>
      <xdr:rowOff>0</xdr:rowOff>
    </xdr:from>
    <xdr:to>
      <xdr:col>11</xdr:col>
      <xdr:colOff>495301</xdr:colOff>
      <xdr:row>57</xdr:row>
      <xdr:rowOff>171449</xdr:rowOff>
    </xdr:to>
    <xdr:sp macro="" textlink="">
      <xdr:nvSpPr>
        <xdr:cNvPr id="69" name="テキスト ボックス 68"/>
        <xdr:cNvSpPr txBox="1"/>
      </xdr:nvSpPr>
      <xdr:spPr>
        <a:xfrm>
          <a:off x="7791451" y="9839325"/>
          <a:ext cx="533400"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30kg</a:t>
          </a:r>
          <a:endParaRPr kumimoji="1" lang="ja-JP" altLang="en-US" sz="1100">
            <a:solidFill>
              <a:srgbClr val="FF0000"/>
            </a:solidFill>
          </a:endParaRPr>
        </a:p>
      </xdr:txBody>
    </xdr:sp>
    <xdr:clientData/>
  </xdr:twoCellAnchor>
  <xdr:twoCellAnchor>
    <xdr:from>
      <xdr:col>13</xdr:col>
      <xdr:colOff>9525</xdr:colOff>
      <xdr:row>60</xdr:row>
      <xdr:rowOff>28575</xdr:rowOff>
    </xdr:from>
    <xdr:to>
      <xdr:col>13</xdr:col>
      <xdr:colOff>666750</xdr:colOff>
      <xdr:row>61</xdr:row>
      <xdr:rowOff>28575</xdr:rowOff>
    </xdr:to>
    <xdr:sp macro="" textlink="">
      <xdr:nvSpPr>
        <xdr:cNvPr id="70" name="テキスト ボックス 69"/>
        <xdr:cNvSpPr txBox="1"/>
      </xdr:nvSpPr>
      <xdr:spPr>
        <a:xfrm>
          <a:off x="9210675" y="10382250"/>
          <a:ext cx="657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67.39kg</a:t>
          </a:r>
        </a:p>
        <a:p>
          <a:pPr algn="ctr"/>
          <a:endParaRPr kumimoji="1" lang="ja-JP" altLang="en-US" sz="1100">
            <a:solidFill>
              <a:srgbClr val="FF0000"/>
            </a:solidFill>
          </a:endParaRPr>
        </a:p>
      </xdr:txBody>
    </xdr:sp>
    <xdr:clientData/>
  </xdr:twoCellAnchor>
  <xdr:twoCellAnchor editAs="oneCell">
    <xdr:from>
      <xdr:col>13</xdr:col>
      <xdr:colOff>247650</xdr:colOff>
      <xdr:row>61</xdr:row>
      <xdr:rowOff>9725</xdr:rowOff>
    </xdr:from>
    <xdr:to>
      <xdr:col>13</xdr:col>
      <xdr:colOff>352425</xdr:colOff>
      <xdr:row>63</xdr:row>
      <xdr:rowOff>11084</xdr:rowOff>
    </xdr:to>
    <xdr:pic>
      <xdr:nvPicPr>
        <xdr:cNvPr id="71" name="図 70"/>
        <xdr:cNvPicPr>
          <a:picLocks noChangeAspect="1"/>
        </xdr:cNvPicPr>
      </xdr:nvPicPr>
      <xdr:blipFill>
        <a:blip xmlns:r="http://schemas.openxmlformats.org/officeDocument/2006/relationships" r:embed="rId2"/>
        <a:stretch>
          <a:fillRect/>
        </a:stretch>
      </xdr:blipFill>
      <xdr:spPr>
        <a:xfrm>
          <a:off x="9448800" y="10534850"/>
          <a:ext cx="104775" cy="344259"/>
        </a:xfrm>
        <a:prstGeom prst="rect">
          <a:avLst/>
        </a:prstGeom>
      </xdr:spPr>
    </xdr:pic>
    <xdr:clientData/>
  </xdr:twoCellAnchor>
  <xdr:twoCellAnchor>
    <xdr:from>
      <xdr:col>6</xdr:col>
      <xdr:colOff>285750</xdr:colOff>
      <xdr:row>63</xdr:row>
      <xdr:rowOff>9525</xdr:rowOff>
    </xdr:from>
    <xdr:to>
      <xdr:col>13</xdr:col>
      <xdr:colOff>300038</xdr:colOff>
      <xdr:row>63</xdr:row>
      <xdr:rowOff>11084</xdr:rowOff>
    </xdr:to>
    <xdr:cxnSp macro="">
      <xdr:nvCxnSpPr>
        <xdr:cNvPr id="72" name="直線矢印コネクタ 71"/>
        <xdr:cNvCxnSpPr>
          <a:endCxn id="71" idx="2"/>
        </xdr:cNvCxnSpPr>
      </xdr:nvCxnSpPr>
      <xdr:spPr>
        <a:xfrm>
          <a:off x="4686300" y="10877550"/>
          <a:ext cx="4814888" cy="155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62</xdr:row>
      <xdr:rowOff>9524</xdr:rowOff>
    </xdr:from>
    <xdr:to>
      <xdr:col>11</xdr:col>
      <xdr:colOff>571500</xdr:colOff>
      <xdr:row>62</xdr:row>
      <xdr:rowOff>161925</xdr:rowOff>
    </xdr:to>
    <xdr:sp macro="" textlink="">
      <xdr:nvSpPr>
        <xdr:cNvPr id="73" name="テキスト ボックス 72"/>
        <xdr:cNvSpPr txBox="1"/>
      </xdr:nvSpPr>
      <xdr:spPr>
        <a:xfrm>
          <a:off x="6819900" y="10706099"/>
          <a:ext cx="1581150" cy="15240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b="0" cap="none" spc="0">
              <a:ln w="0"/>
              <a:solidFill>
                <a:schemeClr val="tx1"/>
              </a:solidFill>
              <a:effectLst>
                <a:outerShdw blurRad="38100" dist="19050" dir="2700000" algn="tl" rotWithShape="0">
                  <a:schemeClr val="dk1">
                    <a:alpha val="40000"/>
                  </a:schemeClr>
                </a:outerShdw>
              </a:effectLst>
            </a:rPr>
            <a:t>4.75-x</a:t>
          </a: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171450</xdr:colOff>
      <xdr:row>44</xdr:row>
      <xdr:rowOff>161925</xdr:rowOff>
    </xdr:from>
    <xdr:to>
      <xdr:col>12</xdr:col>
      <xdr:colOff>266700</xdr:colOff>
      <xdr:row>46</xdr:row>
      <xdr:rowOff>114300</xdr:rowOff>
    </xdr:to>
    <xdr:sp macro="" textlink="">
      <xdr:nvSpPr>
        <xdr:cNvPr id="74" name="テキスト ボックス 73"/>
        <xdr:cNvSpPr txBox="1"/>
      </xdr:nvSpPr>
      <xdr:spPr>
        <a:xfrm>
          <a:off x="8001000" y="7772400"/>
          <a:ext cx="7810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308kg</a:t>
          </a:r>
          <a:endParaRPr kumimoji="1" lang="ja-JP" altLang="en-US" sz="1100">
            <a:solidFill>
              <a:srgbClr val="FF0000"/>
            </a:solidFill>
          </a:endParaRPr>
        </a:p>
      </xdr:txBody>
    </xdr:sp>
    <xdr:clientData/>
  </xdr:twoCellAnchor>
  <xdr:twoCellAnchor>
    <xdr:from>
      <xdr:col>4</xdr:col>
      <xdr:colOff>657225</xdr:colOff>
      <xdr:row>56</xdr:row>
      <xdr:rowOff>28575</xdr:rowOff>
    </xdr:from>
    <xdr:to>
      <xdr:col>5</xdr:col>
      <xdr:colOff>76200</xdr:colOff>
      <xdr:row>57</xdr:row>
      <xdr:rowOff>76200</xdr:rowOff>
    </xdr:to>
    <xdr:sp macro="" textlink="">
      <xdr:nvSpPr>
        <xdr:cNvPr id="75" name="下矢印 74"/>
        <xdr:cNvSpPr/>
      </xdr:nvSpPr>
      <xdr:spPr>
        <a:xfrm>
          <a:off x="3686175" y="9696450"/>
          <a:ext cx="1047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55</xdr:row>
      <xdr:rowOff>0</xdr:rowOff>
    </xdr:from>
    <xdr:to>
      <xdr:col>5</xdr:col>
      <xdr:colOff>352425</xdr:colOff>
      <xdr:row>56</xdr:row>
      <xdr:rowOff>19050</xdr:rowOff>
    </xdr:to>
    <xdr:sp macro="" textlink="">
      <xdr:nvSpPr>
        <xdr:cNvPr id="76" name="テキスト ボックス 75"/>
        <xdr:cNvSpPr txBox="1"/>
      </xdr:nvSpPr>
      <xdr:spPr>
        <a:xfrm>
          <a:off x="3362325" y="9496425"/>
          <a:ext cx="7048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18.72xkg</a:t>
          </a:r>
          <a:endParaRPr kumimoji="1" lang="ja-JP" altLang="en-US" sz="1100">
            <a:solidFill>
              <a:srgbClr val="FF0000"/>
            </a:solidFill>
          </a:endParaRPr>
        </a:p>
      </xdr:txBody>
    </xdr:sp>
    <xdr:clientData/>
  </xdr:twoCellAnchor>
  <xdr:twoCellAnchor>
    <xdr:from>
      <xdr:col>6</xdr:col>
      <xdr:colOff>276225</xdr:colOff>
      <xdr:row>57</xdr:row>
      <xdr:rowOff>57150</xdr:rowOff>
    </xdr:from>
    <xdr:to>
      <xdr:col>8</xdr:col>
      <xdr:colOff>95250</xdr:colOff>
      <xdr:row>57</xdr:row>
      <xdr:rowOff>66675</xdr:rowOff>
    </xdr:to>
    <xdr:cxnSp macro="">
      <xdr:nvCxnSpPr>
        <xdr:cNvPr id="77" name="直線矢印コネクタ 76"/>
        <xdr:cNvCxnSpPr>
          <a:endCxn id="104" idx="2"/>
        </xdr:cNvCxnSpPr>
      </xdr:nvCxnSpPr>
      <xdr:spPr>
        <a:xfrm>
          <a:off x="4676775" y="9896475"/>
          <a:ext cx="119062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133350</xdr:rowOff>
    </xdr:from>
    <xdr:to>
      <xdr:col>6</xdr:col>
      <xdr:colOff>247650</xdr:colOff>
      <xdr:row>65</xdr:row>
      <xdr:rowOff>361950</xdr:rowOff>
    </xdr:to>
    <xdr:cxnSp macro="">
      <xdr:nvCxnSpPr>
        <xdr:cNvPr id="78" name="直線コネクタ 77"/>
        <xdr:cNvCxnSpPr/>
      </xdr:nvCxnSpPr>
      <xdr:spPr>
        <a:xfrm flipH="1">
          <a:off x="4629150" y="9115425"/>
          <a:ext cx="19050" cy="24574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57</xdr:row>
      <xdr:rowOff>95250</xdr:rowOff>
    </xdr:from>
    <xdr:to>
      <xdr:col>9</xdr:col>
      <xdr:colOff>228600</xdr:colOff>
      <xdr:row>58</xdr:row>
      <xdr:rowOff>57150</xdr:rowOff>
    </xdr:to>
    <xdr:sp macro="" textlink="">
      <xdr:nvSpPr>
        <xdr:cNvPr id="79" name="テキスト ボックス 78"/>
        <xdr:cNvSpPr txBox="1"/>
      </xdr:nvSpPr>
      <xdr:spPr>
        <a:xfrm>
          <a:off x="5857875" y="9934575"/>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2.9-x</a:t>
          </a:r>
          <a:endParaRPr kumimoji="1" lang="ja-JP" altLang="en-US" sz="1100"/>
        </a:p>
      </xdr:txBody>
    </xdr:sp>
    <xdr:clientData/>
  </xdr:twoCellAnchor>
  <xdr:twoCellAnchor>
    <xdr:from>
      <xdr:col>6</xdr:col>
      <xdr:colOff>247650</xdr:colOff>
      <xdr:row>58</xdr:row>
      <xdr:rowOff>95250</xdr:rowOff>
    </xdr:from>
    <xdr:to>
      <xdr:col>9</xdr:col>
      <xdr:colOff>438150</xdr:colOff>
      <xdr:row>58</xdr:row>
      <xdr:rowOff>95252</xdr:rowOff>
    </xdr:to>
    <xdr:cxnSp macro="">
      <xdr:nvCxnSpPr>
        <xdr:cNvPr id="80" name="直線矢印コネクタ 79"/>
        <xdr:cNvCxnSpPr/>
      </xdr:nvCxnSpPr>
      <xdr:spPr>
        <a:xfrm>
          <a:off x="4648200" y="10106025"/>
          <a:ext cx="2247900" cy="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409574</xdr:colOff>
      <xdr:row>56</xdr:row>
      <xdr:rowOff>47625</xdr:rowOff>
    </xdr:from>
    <xdr:to>
      <xdr:col>7</xdr:col>
      <xdr:colOff>676275</xdr:colOff>
      <xdr:row>57</xdr:row>
      <xdr:rowOff>76200</xdr:rowOff>
    </xdr:to>
    <xdr:sp macro="" textlink="">
      <xdr:nvSpPr>
        <xdr:cNvPr id="81" name="テキスト ボックス 80"/>
        <xdr:cNvSpPr txBox="1"/>
      </xdr:nvSpPr>
      <xdr:spPr>
        <a:xfrm>
          <a:off x="4810124" y="9715500"/>
          <a:ext cx="95250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1.45-0.5x</a:t>
          </a:r>
          <a:endParaRPr kumimoji="1" lang="ja-JP" altLang="en-US" sz="1100"/>
        </a:p>
      </xdr:txBody>
    </xdr:sp>
    <xdr:clientData/>
  </xdr:twoCellAnchor>
  <xdr:twoCellAnchor>
    <xdr:from>
      <xdr:col>8</xdr:col>
      <xdr:colOff>314325</xdr:colOff>
      <xdr:row>52</xdr:row>
      <xdr:rowOff>9525</xdr:rowOff>
    </xdr:from>
    <xdr:to>
      <xdr:col>8</xdr:col>
      <xdr:colOff>409575</xdr:colOff>
      <xdr:row>53</xdr:row>
      <xdr:rowOff>95250</xdr:rowOff>
    </xdr:to>
    <xdr:sp macro="" textlink="">
      <xdr:nvSpPr>
        <xdr:cNvPr id="82" name="下矢印 81"/>
        <xdr:cNvSpPr/>
      </xdr:nvSpPr>
      <xdr:spPr>
        <a:xfrm>
          <a:off x="6086475" y="8991600"/>
          <a:ext cx="95250"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50</xdr:row>
      <xdr:rowOff>161925</xdr:rowOff>
    </xdr:from>
    <xdr:to>
      <xdr:col>9</xdr:col>
      <xdr:colOff>28574</xdr:colOff>
      <xdr:row>52</xdr:row>
      <xdr:rowOff>28575</xdr:rowOff>
    </xdr:to>
    <xdr:sp macro="" textlink="">
      <xdr:nvSpPr>
        <xdr:cNvPr id="83" name="テキスト ボックス 82"/>
        <xdr:cNvSpPr txBox="1"/>
      </xdr:nvSpPr>
      <xdr:spPr>
        <a:xfrm>
          <a:off x="5800725" y="8801100"/>
          <a:ext cx="68579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56.82kg</a:t>
          </a:r>
          <a:endParaRPr kumimoji="1" lang="ja-JP" altLang="en-US" sz="1100">
            <a:solidFill>
              <a:srgbClr val="FF0000"/>
            </a:solidFill>
          </a:endParaRPr>
        </a:p>
      </xdr:txBody>
    </xdr:sp>
    <xdr:clientData/>
  </xdr:twoCellAnchor>
  <xdr:twoCellAnchor>
    <xdr:from>
      <xdr:col>6</xdr:col>
      <xdr:colOff>266700</xdr:colOff>
      <xdr:row>52</xdr:row>
      <xdr:rowOff>133350</xdr:rowOff>
    </xdr:from>
    <xdr:to>
      <xdr:col>8</xdr:col>
      <xdr:colOff>361950</xdr:colOff>
      <xdr:row>52</xdr:row>
      <xdr:rowOff>142876</xdr:rowOff>
    </xdr:to>
    <xdr:cxnSp macro="">
      <xdr:nvCxnSpPr>
        <xdr:cNvPr id="84" name="直線矢印コネクタ 83"/>
        <xdr:cNvCxnSpPr/>
      </xdr:nvCxnSpPr>
      <xdr:spPr>
        <a:xfrm>
          <a:off x="4667250" y="9115425"/>
          <a:ext cx="1466850" cy="952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51</xdr:row>
      <xdr:rowOff>123826</xdr:rowOff>
    </xdr:from>
    <xdr:to>
      <xdr:col>8</xdr:col>
      <xdr:colOff>95249</xdr:colOff>
      <xdr:row>52</xdr:row>
      <xdr:rowOff>95250</xdr:rowOff>
    </xdr:to>
    <xdr:sp macro="" textlink="">
      <xdr:nvSpPr>
        <xdr:cNvPr id="85" name="テキスト ボックス 84"/>
        <xdr:cNvSpPr txBox="1"/>
      </xdr:nvSpPr>
      <xdr:spPr>
        <a:xfrm>
          <a:off x="5200650" y="8934451"/>
          <a:ext cx="666749" cy="142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(2.19-x)</a:t>
          </a:r>
          <a:endParaRPr kumimoji="1" lang="ja-JP" altLang="en-US" sz="1100"/>
        </a:p>
      </xdr:txBody>
    </xdr:sp>
    <xdr:clientData/>
  </xdr:twoCellAnchor>
  <xdr:twoCellAnchor>
    <xdr:from>
      <xdr:col>12</xdr:col>
      <xdr:colOff>352425</xdr:colOff>
      <xdr:row>58</xdr:row>
      <xdr:rowOff>152400</xdr:rowOff>
    </xdr:from>
    <xdr:to>
      <xdr:col>13</xdr:col>
      <xdr:colOff>295274</xdr:colOff>
      <xdr:row>59</xdr:row>
      <xdr:rowOff>161925</xdr:rowOff>
    </xdr:to>
    <xdr:sp macro="" textlink="">
      <xdr:nvSpPr>
        <xdr:cNvPr id="86" name="テキスト ボックス 85"/>
        <xdr:cNvSpPr txBox="1"/>
      </xdr:nvSpPr>
      <xdr:spPr>
        <a:xfrm>
          <a:off x="8867775" y="10163175"/>
          <a:ext cx="628649"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7.28kg</a:t>
          </a:r>
          <a:endParaRPr kumimoji="1" lang="ja-JP" altLang="en-US" sz="1100">
            <a:solidFill>
              <a:srgbClr val="FF0000"/>
            </a:solidFill>
          </a:endParaRPr>
        </a:p>
      </xdr:txBody>
    </xdr:sp>
    <xdr:clientData/>
  </xdr:twoCellAnchor>
  <xdr:twoCellAnchor>
    <xdr:from>
      <xdr:col>6</xdr:col>
      <xdr:colOff>247650</xdr:colOff>
      <xdr:row>61</xdr:row>
      <xdr:rowOff>152400</xdr:rowOff>
    </xdr:from>
    <xdr:to>
      <xdr:col>13</xdr:col>
      <xdr:colOff>38100</xdr:colOff>
      <xdr:row>61</xdr:row>
      <xdr:rowOff>152400</xdr:rowOff>
    </xdr:to>
    <xdr:cxnSp macro="">
      <xdr:nvCxnSpPr>
        <xdr:cNvPr id="87" name="直線矢印コネクタ 86"/>
        <xdr:cNvCxnSpPr/>
      </xdr:nvCxnSpPr>
      <xdr:spPr>
        <a:xfrm>
          <a:off x="4648200" y="10677525"/>
          <a:ext cx="45910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409575</xdr:colOff>
      <xdr:row>61</xdr:row>
      <xdr:rowOff>0</xdr:rowOff>
    </xdr:from>
    <xdr:to>
      <xdr:col>10</xdr:col>
      <xdr:colOff>476250</xdr:colOff>
      <xdr:row>62</xdr:row>
      <xdr:rowOff>9525</xdr:rowOff>
    </xdr:to>
    <xdr:sp macro="" textlink="">
      <xdr:nvSpPr>
        <xdr:cNvPr id="88" name="テキスト ボックス 87"/>
        <xdr:cNvSpPr txBox="1"/>
      </xdr:nvSpPr>
      <xdr:spPr>
        <a:xfrm>
          <a:off x="6867525" y="10525125"/>
          <a:ext cx="752475" cy="180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4.68-x</a:t>
          </a:r>
          <a:endParaRPr kumimoji="1" lang="ja-JP" altLang="en-US" sz="1100">
            <a:solidFill>
              <a:srgbClr val="000000"/>
            </a:solidFill>
          </a:endParaRPr>
        </a:p>
      </xdr:txBody>
    </xdr:sp>
    <xdr:clientData/>
  </xdr:twoCellAnchor>
  <xdr:twoCellAnchor>
    <xdr:from>
      <xdr:col>14</xdr:col>
      <xdr:colOff>161924</xdr:colOff>
      <xdr:row>63</xdr:row>
      <xdr:rowOff>0</xdr:rowOff>
    </xdr:from>
    <xdr:to>
      <xdr:col>15</xdr:col>
      <xdr:colOff>133349</xdr:colOff>
      <xdr:row>64</xdr:row>
      <xdr:rowOff>38100</xdr:rowOff>
    </xdr:to>
    <xdr:sp macro="" textlink="">
      <xdr:nvSpPr>
        <xdr:cNvPr id="89" name="テキスト ボックス 88"/>
        <xdr:cNvSpPr txBox="1"/>
      </xdr:nvSpPr>
      <xdr:spPr>
        <a:xfrm>
          <a:off x="10048874" y="10868025"/>
          <a:ext cx="6572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17.78kg</a:t>
          </a:r>
          <a:endParaRPr kumimoji="1" lang="ja-JP" altLang="en-US" sz="1100">
            <a:solidFill>
              <a:srgbClr val="FF0000"/>
            </a:solidFill>
          </a:endParaRPr>
        </a:p>
      </xdr:txBody>
    </xdr:sp>
    <xdr:clientData/>
  </xdr:twoCellAnchor>
  <xdr:twoCellAnchor>
    <xdr:from>
      <xdr:col>6</xdr:col>
      <xdr:colOff>285750</xdr:colOff>
      <xdr:row>65</xdr:row>
      <xdr:rowOff>66675</xdr:rowOff>
    </xdr:from>
    <xdr:to>
      <xdr:col>14</xdr:col>
      <xdr:colOff>552450</xdr:colOff>
      <xdr:row>65</xdr:row>
      <xdr:rowOff>85726</xdr:rowOff>
    </xdr:to>
    <xdr:cxnSp macro="">
      <xdr:nvCxnSpPr>
        <xdr:cNvPr id="90" name="直線矢印コネクタ 89"/>
        <xdr:cNvCxnSpPr/>
      </xdr:nvCxnSpPr>
      <xdr:spPr>
        <a:xfrm flipV="1">
          <a:off x="4686300" y="11277600"/>
          <a:ext cx="5753100" cy="190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495300</xdr:colOff>
      <xdr:row>62</xdr:row>
      <xdr:rowOff>142875</xdr:rowOff>
    </xdr:from>
    <xdr:to>
      <xdr:col>13</xdr:col>
      <xdr:colOff>571500</xdr:colOff>
      <xdr:row>63</xdr:row>
      <xdr:rowOff>161925</xdr:rowOff>
    </xdr:to>
    <xdr:sp macro="" textlink="">
      <xdr:nvSpPr>
        <xdr:cNvPr id="91" name="下矢印 90"/>
        <xdr:cNvSpPr/>
      </xdr:nvSpPr>
      <xdr:spPr>
        <a:xfrm>
          <a:off x="9696450" y="10839450"/>
          <a:ext cx="7620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447676</xdr:colOff>
      <xdr:row>64</xdr:row>
      <xdr:rowOff>57150</xdr:rowOff>
    </xdr:from>
    <xdr:to>
      <xdr:col>14</xdr:col>
      <xdr:colOff>561976</xdr:colOff>
      <xdr:row>65</xdr:row>
      <xdr:rowOff>47625</xdr:rowOff>
    </xdr:to>
    <xdr:sp macro="" textlink="">
      <xdr:nvSpPr>
        <xdr:cNvPr id="92" name="下矢印 91"/>
        <xdr:cNvSpPr/>
      </xdr:nvSpPr>
      <xdr:spPr>
        <a:xfrm>
          <a:off x="10334626" y="11096625"/>
          <a:ext cx="11430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64</xdr:row>
      <xdr:rowOff>104775</xdr:rowOff>
    </xdr:from>
    <xdr:to>
      <xdr:col>11</xdr:col>
      <xdr:colOff>171450</xdr:colOff>
      <xdr:row>65</xdr:row>
      <xdr:rowOff>57150</xdr:rowOff>
    </xdr:to>
    <xdr:sp macro="" textlink="">
      <xdr:nvSpPr>
        <xdr:cNvPr id="93" name="テキスト ボックス 92"/>
        <xdr:cNvSpPr txBox="1"/>
      </xdr:nvSpPr>
      <xdr:spPr>
        <a:xfrm>
          <a:off x="7305675" y="1114425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5.43-x</a:t>
          </a:r>
          <a:endParaRPr kumimoji="1" lang="ja-JP" altLang="en-US" sz="1100">
            <a:solidFill>
              <a:srgbClr val="000000"/>
            </a:solidFill>
          </a:endParaRPr>
        </a:p>
      </xdr:txBody>
    </xdr:sp>
    <xdr:clientData/>
  </xdr:twoCellAnchor>
  <xdr:twoCellAnchor>
    <xdr:from>
      <xdr:col>13</xdr:col>
      <xdr:colOff>342899</xdr:colOff>
      <xdr:row>61</xdr:row>
      <xdr:rowOff>161924</xdr:rowOff>
    </xdr:from>
    <xdr:to>
      <xdr:col>14</xdr:col>
      <xdr:colOff>228600</xdr:colOff>
      <xdr:row>62</xdr:row>
      <xdr:rowOff>152399</xdr:rowOff>
    </xdr:to>
    <xdr:sp macro="" textlink="">
      <xdr:nvSpPr>
        <xdr:cNvPr id="94" name="テキスト ボックス 93"/>
        <xdr:cNvSpPr txBox="1"/>
      </xdr:nvSpPr>
      <xdr:spPr>
        <a:xfrm>
          <a:off x="9544049" y="10687049"/>
          <a:ext cx="5715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6.55kg</a:t>
          </a:r>
        </a:p>
        <a:p>
          <a:pPr algn="ctr"/>
          <a:endParaRPr kumimoji="1" lang="ja-JP" altLang="en-US" sz="1100">
            <a:solidFill>
              <a:srgbClr val="FF0000"/>
            </a:solidFill>
          </a:endParaRPr>
        </a:p>
      </xdr:txBody>
    </xdr:sp>
    <xdr:clientData/>
  </xdr:twoCellAnchor>
  <xdr:twoCellAnchor>
    <xdr:from>
      <xdr:col>12</xdr:col>
      <xdr:colOff>666750</xdr:colOff>
      <xdr:row>60</xdr:row>
      <xdr:rowOff>0</xdr:rowOff>
    </xdr:from>
    <xdr:to>
      <xdr:col>13</xdr:col>
      <xdr:colOff>38100</xdr:colOff>
      <xdr:row>61</xdr:row>
      <xdr:rowOff>95250</xdr:rowOff>
    </xdr:to>
    <xdr:sp macro="" textlink="">
      <xdr:nvSpPr>
        <xdr:cNvPr id="95" name="下矢印 94"/>
        <xdr:cNvSpPr/>
      </xdr:nvSpPr>
      <xdr:spPr>
        <a:xfrm>
          <a:off x="9182100" y="10353675"/>
          <a:ext cx="57150"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63</xdr:row>
      <xdr:rowOff>161925</xdr:rowOff>
    </xdr:from>
    <xdr:to>
      <xdr:col>13</xdr:col>
      <xdr:colOff>533400</xdr:colOff>
      <xdr:row>64</xdr:row>
      <xdr:rowOff>47626</xdr:rowOff>
    </xdr:to>
    <xdr:cxnSp macro="">
      <xdr:nvCxnSpPr>
        <xdr:cNvPr id="96" name="直線矢印コネクタ 95"/>
        <xdr:cNvCxnSpPr>
          <a:endCxn id="91" idx="2"/>
        </xdr:cNvCxnSpPr>
      </xdr:nvCxnSpPr>
      <xdr:spPr>
        <a:xfrm flipV="1">
          <a:off x="4676775" y="11029950"/>
          <a:ext cx="5057775" cy="571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63</xdr:row>
      <xdr:rowOff>28575</xdr:rowOff>
    </xdr:from>
    <xdr:to>
      <xdr:col>10</xdr:col>
      <xdr:colOff>400050</xdr:colOff>
      <xdr:row>64</xdr:row>
      <xdr:rowOff>19050</xdr:rowOff>
    </xdr:to>
    <xdr:sp macro="" textlink="">
      <xdr:nvSpPr>
        <xdr:cNvPr id="97" name="テキスト ボックス 96"/>
        <xdr:cNvSpPr txBox="1"/>
      </xdr:nvSpPr>
      <xdr:spPr>
        <a:xfrm>
          <a:off x="6705600" y="10896600"/>
          <a:ext cx="8382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00"/>
              </a:solidFill>
            </a:rPr>
            <a:t>5.06-x</a:t>
          </a:r>
          <a:endParaRPr kumimoji="1" lang="ja-JP" altLang="en-US" sz="1100">
            <a:solidFill>
              <a:srgbClr val="000000"/>
            </a:solidFill>
          </a:endParaRPr>
        </a:p>
      </xdr:txBody>
    </xdr:sp>
    <xdr:clientData/>
  </xdr:twoCellAnchor>
  <xdr:twoCellAnchor>
    <xdr:from>
      <xdr:col>6</xdr:col>
      <xdr:colOff>123825</xdr:colOff>
      <xdr:row>41</xdr:row>
      <xdr:rowOff>9525</xdr:rowOff>
    </xdr:from>
    <xdr:to>
      <xdr:col>6</xdr:col>
      <xdr:colOff>381000</xdr:colOff>
      <xdr:row>42</xdr:row>
      <xdr:rowOff>47625</xdr:rowOff>
    </xdr:to>
    <xdr:sp macro="" textlink="">
      <xdr:nvSpPr>
        <xdr:cNvPr id="98" name="二等辺三角形 97"/>
        <xdr:cNvSpPr/>
      </xdr:nvSpPr>
      <xdr:spPr>
        <a:xfrm>
          <a:off x="4524375" y="7105650"/>
          <a:ext cx="257175" cy="209550"/>
        </a:xfrm>
        <a:prstGeom prs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619125</xdr:colOff>
      <xdr:row>36</xdr:row>
      <xdr:rowOff>76200</xdr:rowOff>
    </xdr:from>
    <xdr:to>
      <xdr:col>17</xdr:col>
      <xdr:colOff>76200</xdr:colOff>
      <xdr:row>37</xdr:row>
      <xdr:rowOff>76201</xdr:rowOff>
    </xdr:to>
    <xdr:sp macro="" textlink="">
      <xdr:nvSpPr>
        <xdr:cNvPr id="99" name="二等辺三角形 98"/>
        <xdr:cNvSpPr/>
      </xdr:nvSpPr>
      <xdr:spPr>
        <a:xfrm>
          <a:off x="11877675" y="6315075"/>
          <a:ext cx="142875" cy="171451"/>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466725</xdr:colOff>
      <xdr:row>37</xdr:row>
      <xdr:rowOff>133350</xdr:rowOff>
    </xdr:from>
    <xdr:to>
      <xdr:col>14</xdr:col>
      <xdr:colOff>523875</xdr:colOff>
      <xdr:row>38</xdr:row>
      <xdr:rowOff>161925</xdr:rowOff>
    </xdr:to>
    <xdr:sp macro="" textlink="">
      <xdr:nvSpPr>
        <xdr:cNvPr id="100" name="下矢印 99"/>
        <xdr:cNvSpPr/>
      </xdr:nvSpPr>
      <xdr:spPr>
        <a:xfrm>
          <a:off x="10353675" y="6543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36</xdr:row>
      <xdr:rowOff>142874</xdr:rowOff>
    </xdr:from>
    <xdr:to>
      <xdr:col>15</xdr:col>
      <xdr:colOff>219075</xdr:colOff>
      <xdr:row>37</xdr:row>
      <xdr:rowOff>142875</xdr:rowOff>
    </xdr:to>
    <xdr:sp macro="" textlink="">
      <xdr:nvSpPr>
        <xdr:cNvPr id="101" name="テキスト ボックス 100"/>
        <xdr:cNvSpPr txBox="1"/>
      </xdr:nvSpPr>
      <xdr:spPr>
        <a:xfrm>
          <a:off x="9953625" y="6381749"/>
          <a:ext cx="838200" cy="17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ウィンチ柱</a:t>
          </a:r>
        </a:p>
      </xdr:txBody>
    </xdr:sp>
    <xdr:clientData/>
  </xdr:twoCellAnchor>
  <xdr:twoCellAnchor>
    <xdr:from>
      <xdr:col>14</xdr:col>
      <xdr:colOff>0</xdr:colOff>
      <xdr:row>38</xdr:row>
      <xdr:rowOff>47625</xdr:rowOff>
    </xdr:from>
    <xdr:to>
      <xdr:col>14</xdr:col>
      <xdr:colOff>485775</xdr:colOff>
      <xdr:row>38</xdr:row>
      <xdr:rowOff>57150</xdr:rowOff>
    </xdr:to>
    <xdr:cxnSp macro="">
      <xdr:nvCxnSpPr>
        <xdr:cNvPr id="102" name="直線矢印コネクタ 101"/>
        <xdr:cNvCxnSpPr/>
      </xdr:nvCxnSpPr>
      <xdr:spPr>
        <a:xfrm flipV="1">
          <a:off x="9886950" y="6629400"/>
          <a:ext cx="48577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666749</xdr:colOff>
      <xdr:row>38</xdr:row>
      <xdr:rowOff>57149</xdr:rowOff>
    </xdr:from>
    <xdr:to>
      <xdr:col>14</xdr:col>
      <xdr:colOff>561974</xdr:colOff>
      <xdr:row>39</xdr:row>
      <xdr:rowOff>9525</xdr:rowOff>
    </xdr:to>
    <xdr:sp macro="" textlink="">
      <xdr:nvSpPr>
        <xdr:cNvPr id="103" name="テキスト ボックス 102"/>
        <xdr:cNvSpPr txBox="1"/>
      </xdr:nvSpPr>
      <xdr:spPr>
        <a:xfrm>
          <a:off x="9867899" y="6638924"/>
          <a:ext cx="581025"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0.23m</a:t>
          </a:r>
          <a:endParaRPr kumimoji="1" lang="ja-JP" altLang="en-US" sz="1100"/>
        </a:p>
      </xdr:txBody>
    </xdr:sp>
    <xdr:clientData/>
  </xdr:twoCellAnchor>
  <xdr:twoCellAnchor>
    <xdr:from>
      <xdr:col>8</xdr:col>
      <xdr:colOff>38100</xdr:colOff>
      <xdr:row>56</xdr:row>
      <xdr:rowOff>38101</xdr:rowOff>
    </xdr:from>
    <xdr:to>
      <xdr:col>8</xdr:col>
      <xdr:colOff>152400</xdr:colOff>
      <xdr:row>57</xdr:row>
      <xdr:rowOff>66675</xdr:rowOff>
    </xdr:to>
    <xdr:sp macro="" textlink="">
      <xdr:nvSpPr>
        <xdr:cNvPr id="104" name="下矢印 103"/>
        <xdr:cNvSpPr/>
      </xdr:nvSpPr>
      <xdr:spPr>
        <a:xfrm>
          <a:off x="5810250" y="9705976"/>
          <a:ext cx="114300" cy="200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59</xdr:row>
      <xdr:rowOff>161925</xdr:rowOff>
    </xdr:from>
    <xdr:to>
      <xdr:col>6</xdr:col>
      <xdr:colOff>257175</xdr:colOff>
      <xdr:row>59</xdr:row>
      <xdr:rowOff>161926</xdr:rowOff>
    </xdr:to>
    <xdr:cxnSp macro="">
      <xdr:nvCxnSpPr>
        <xdr:cNvPr id="105" name="直線矢印コネクタ 104"/>
        <xdr:cNvCxnSpPr/>
      </xdr:nvCxnSpPr>
      <xdr:spPr>
        <a:xfrm>
          <a:off x="3724275" y="10344150"/>
          <a:ext cx="933450" cy="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59</xdr:row>
      <xdr:rowOff>133349</xdr:rowOff>
    </xdr:from>
    <xdr:to>
      <xdr:col>6</xdr:col>
      <xdr:colOff>9525</xdr:colOff>
      <xdr:row>61</xdr:row>
      <xdr:rowOff>28575</xdr:rowOff>
    </xdr:to>
    <xdr:sp macro="" textlink="">
      <xdr:nvSpPr>
        <xdr:cNvPr id="106" name="テキスト ボックス 105"/>
        <xdr:cNvSpPr txBox="1"/>
      </xdr:nvSpPr>
      <xdr:spPr>
        <a:xfrm>
          <a:off x="3952875" y="10315574"/>
          <a:ext cx="45720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0.5x</a:t>
          </a:r>
          <a:endParaRPr kumimoji="1" lang="ja-JP" altLang="en-US" sz="1100"/>
        </a:p>
      </xdr:txBody>
    </xdr:sp>
    <xdr:clientData/>
  </xdr:twoCellAnchor>
  <xdr:oneCellAnchor>
    <xdr:from>
      <xdr:col>8</xdr:col>
      <xdr:colOff>523875</xdr:colOff>
      <xdr:row>65</xdr:row>
      <xdr:rowOff>152400</xdr:rowOff>
    </xdr:from>
    <xdr:ext cx="184731" cy="264560"/>
    <xdr:sp macro="" textlink="">
      <xdr:nvSpPr>
        <xdr:cNvPr id="107" name="テキスト ボックス 106"/>
        <xdr:cNvSpPr txBox="1"/>
      </xdr:nvSpPr>
      <xdr:spPr>
        <a:xfrm>
          <a:off x="62960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476250</xdr:colOff>
      <xdr:row>58</xdr:row>
      <xdr:rowOff>76200</xdr:rowOff>
    </xdr:from>
    <xdr:to>
      <xdr:col>10</xdr:col>
      <xdr:colOff>390525</xdr:colOff>
      <xdr:row>59</xdr:row>
      <xdr:rowOff>85725</xdr:rowOff>
    </xdr:to>
    <xdr:sp macro="" textlink="">
      <xdr:nvSpPr>
        <xdr:cNvPr id="108" name="テキスト ボックス 107"/>
        <xdr:cNvSpPr txBox="1"/>
      </xdr:nvSpPr>
      <xdr:spPr>
        <a:xfrm>
          <a:off x="6934200" y="10086975"/>
          <a:ext cx="600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3.62-x</a:t>
          </a:r>
          <a:endParaRPr kumimoji="1" lang="ja-JP" altLang="en-US" sz="1100"/>
        </a:p>
      </xdr:txBody>
    </xdr:sp>
    <xdr:clientData/>
  </xdr:twoCellAnchor>
  <xdr:twoCellAnchor>
    <xdr:from>
      <xdr:col>9</xdr:col>
      <xdr:colOff>152400</xdr:colOff>
      <xdr:row>38</xdr:row>
      <xdr:rowOff>133350</xdr:rowOff>
    </xdr:from>
    <xdr:to>
      <xdr:col>10</xdr:col>
      <xdr:colOff>209550</xdr:colOff>
      <xdr:row>40</xdr:row>
      <xdr:rowOff>66675</xdr:rowOff>
    </xdr:to>
    <xdr:sp macro="" textlink="">
      <xdr:nvSpPr>
        <xdr:cNvPr id="109" name="テキスト ボックス 108"/>
        <xdr:cNvSpPr txBox="1"/>
      </xdr:nvSpPr>
      <xdr:spPr>
        <a:xfrm>
          <a:off x="6610350" y="6715125"/>
          <a:ext cx="7429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308kg</a:t>
          </a:r>
          <a:endParaRPr kumimoji="1" lang="ja-JP" altLang="en-US" sz="1100">
            <a:solidFill>
              <a:srgbClr val="FF0000"/>
            </a:solidFill>
          </a:endParaRPr>
        </a:p>
      </xdr:txBody>
    </xdr:sp>
    <xdr:clientData/>
  </xdr:twoCellAnchor>
  <xdr:twoCellAnchor>
    <xdr:from>
      <xdr:col>3</xdr:col>
      <xdr:colOff>323849</xdr:colOff>
      <xdr:row>38</xdr:row>
      <xdr:rowOff>142875</xdr:rowOff>
    </xdr:from>
    <xdr:to>
      <xdr:col>4</xdr:col>
      <xdr:colOff>352424</xdr:colOff>
      <xdr:row>40</xdr:row>
      <xdr:rowOff>19050</xdr:rowOff>
    </xdr:to>
    <xdr:sp macro="" textlink="">
      <xdr:nvSpPr>
        <xdr:cNvPr id="110" name="テキスト ボックス 109"/>
        <xdr:cNvSpPr txBox="1"/>
      </xdr:nvSpPr>
      <xdr:spPr>
        <a:xfrm>
          <a:off x="2666999" y="6724650"/>
          <a:ext cx="714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376.6kg</a:t>
          </a:r>
          <a:endParaRPr kumimoji="1" lang="ja-JP" altLang="en-US" sz="1100">
            <a:solidFill>
              <a:srgbClr val="FF0000"/>
            </a:solidFill>
          </a:endParaRPr>
        </a:p>
      </xdr:txBody>
    </xdr:sp>
    <xdr:clientData/>
  </xdr:twoCellAnchor>
  <xdr:twoCellAnchor>
    <xdr:from>
      <xdr:col>3</xdr:col>
      <xdr:colOff>285750</xdr:colOff>
      <xdr:row>50</xdr:row>
      <xdr:rowOff>152400</xdr:rowOff>
    </xdr:from>
    <xdr:to>
      <xdr:col>4</xdr:col>
      <xdr:colOff>342900</xdr:colOff>
      <xdr:row>52</xdr:row>
      <xdr:rowOff>38100</xdr:rowOff>
    </xdr:to>
    <xdr:sp macro="" textlink="">
      <xdr:nvSpPr>
        <xdr:cNvPr id="111" name="テキスト ボックス 110"/>
        <xdr:cNvSpPr txBox="1"/>
      </xdr:nvSpPr>
      <xdr:spPr>
        <a:xfrm>
          <a:off x="2628900" y="87915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53.37kg</a:t>
          </a:r>
          <a:endParaRPr kumimoji="1" lang="ja-JP" altLang="en-US" sz="1100">
            <a:solidFill>
              <a:srgbClr val="FF0000"/>
            </a:solidFill>
          </a:endParaRPr>
        </a:p>
      </xdr:txBody>
    </xdr:sp>
    <xdr:clientData/>
  </xdr:twoCellAnchor>
  <xdr:twoCellAnchor>
    <xdr:from>
      <xdr:col>5</xdr:col>
      <xdr:colOff>9524</xdr:colOff>
      <xdr:row>59</xdr:row>
      <xdr:rowOff>9524</xdr:rowOff>
    </xdr:from>
    <xdr:to>
      <xdr:col>5</xdr:col>
      <xdr:colOff>666749</xdr:colOff>
      <xdr:row>59</xdr:row>
      <xdr:rowOff>133349</xdr:rowOff>
    </xdr:to>
    <xdr:sp macro="" textlink="">
      <xdr:nvSpPr>
        <xdr:cNvPr id="112" name="テキスト ボックス 111"/>
        <xdr:cNvSpPr txBox="1"/>
      </xdr:nvSpPr>
      <xdr:spPr>
        <a:xfrm>
          <a:off x="3724274" y="10191749"/>
          <a:ext cx="657225" cy="1238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609600</xdr:colOff>
      <xdr:row>65</xdr:row>
      <xdr:rowOff>19050</xdr:rowOff>
    </xdr:from>
    <xdr:to>
      <xdr:col>17</xdr:col>
      <xdr:colOff>38100</xdr:colOff>
      <xdr:row>65</xdr:row>
      <xdr:rowOff>180975</xdr:rowOff>
    </xdr:to>
    <xdr:sp macro="" textlink="">
      <xdr:nvSpPr>
        <xdr:cNvPr id="113" name="下矢印 112"/>
        <xdr:cNvSpPr/>
      </xdr:nvSpPr>
      <xdr:spPr>
        <a:xfrm>
          <a:off x="11868150" y="11229975"/>
          <a:ext cx="114300" cy="16192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390525</xdr:colOff>
      <xdr:row>64</xdr:row>
      <xdr:rowOff>38099</xdr:rowOff>
    </xdr:from>
    <xdr:to>
      <xdr:col>17</xdr:col>
      <xdr:colOff>295275</xdr:colOff>
      <xdr:row>65</xdr:row>
      <xdr:rowOff>28575</xdr:rowOff>
    </xdr:to>
    <xdr:sp macro="" textlink="">
      <xdr:nvSpPr>
        <xdr:cNvPr id="114" name="テキスト ボックス 113"/>
        <xdr:cNvSpPr txBox="1"/>
      </xdr:nvSpPr>
      <xdr:spPr>
        <a:xfrm>
          <a:off x="11649075" y="11077574"/>
          <a:ext cx="590550"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1.2kg</a:t>
          </a:r>
          <a:endParaRPr kumimoji="1" lang="ja-JP" altLang="en-US" sz="1100">
            <a:solidFill>
              <a:srgbClr val="FF0000"/>
            </a:solidFill>
          </a:endParaRPr>
        </a:p>
      </xdr:txBody>
    </xdr:sp>
    <xdr:clientData/>
  </xdr:twoCellAnchor>
  <xdr:twoCellAnchor>
    <xdr:from>
      <xdr:col>6</xdr:col>
      <xdr:colOff>224600</xdr:colOff>
      <xdr:row>65</xdr:row>
      <xdr:rowOff>238127</xdr:rowOff>
    </xdr:from>
    <xdr:to>
      <xdr:col>16</xdr:col>
      <xdr:colOff>657225</xdr:colOff>
      <xdr:row>65</xdr:row>
      <xdr:rowOff>257175</xdr:rowOff>
    </xdr:to>
    <xdr:cxnSp macro="">
      <xdr:nvCxnSpPr>
        <xdr:cNvPr id="115" name="直線矢印コネクタ 114"/>
        <xdr:cNvCxnSpPr/>
      </xdr:nvCxnSpPr>
      <xdr:spPr>
        <a:xfrm>
          <a:off x="4625150" y="11449052"/>
          <a:ext cx="7290625" cy="19048"/>
        </a:xfrm>
        <a:prstGeom prst="straightConnector1">
          <a:avLst/>
        </a:prstGeom>
        <a:noFill/>
        <a:ln w="6350" cap="flat" cmpd="sng" algn="ctr">
          <a:solidFill>
            <a:srgbClr val="5B9BD5"/>
          </a:solidFill>
          <a:prstDash val="solid"/>
          <a:miter lim="800000"/>
          <a:headEnd type="triangle"/>
          <a:tailEnd type="triangle"/>
        </a:ln>
        <a:effectLst/>
      </xdr:spPr>
    </xdr:cxnSp>
    <xdr:clientData/>
  </xdr:twoCellAnchor>
  <xdr:twoCellAnchor>
    <xdr:from>
      <xdr:col>10</xdr:col>
      <xdr:colOff>600075</xdr:colOff>
      <xdr:row>65</xdr:row>
      <xdr:rowOff>104775</xdr:rowOff>
    </xdr:from>
    <xdr:to>
      <xdr:col>11</xdr:col>
      <xdr:colOff>609600</xdr:colOff>
      <xdr:row>65</xdr:row>
      <xdr:rowOff>228600</xdr:rowOff>
    </xdr:to>
    <xdr:sp macro="" textlink="">
      <xdr:nvSpPr>
        <xdr:cNvPr id="116" name="テキスト ボックス 115"/>
        <xdr:cNvSpPr txBox="1"/>
      </xdr:nvSpPr>
      <xdr:spPr>
        <a:xfrm>
          <a:off x="7743825" y="1131570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6.625-x</a:t>
          </a:r>
          <a:endParaRPr kumimoji="1" lang="ja-JP" altLang="en-US" sz="1100">
            <a:solidFill>
              <a:srgbClr val="000000"/>
            </a:solidFill>
          </a:endParaRPr>
        </a:p>
      </xdr:txBody>
    </xdr:sp>
    <xdr:clientData/>
  </xdr:twoCellAnchor>
  <xdr:twoCellAnchor editAs="oneCell">
    <xdr:from>
      <xdr:col>11</xdr:col>
      <xdr:colOff>628650</xdr:colOff>
      <xdr:row>58</xdr:row>
      <xdr:rowOff>140488</xdr:rowOff>
    </xdr:from>
    <xdr:to>
      <xdr:col>12</xdr:col>
      <xdr:colOff>95250</xdr:colOff>
      <xdr:row>60</xdr:row>
      <xdr:rowOff>61123</xdr:rowOff>
    </xdr:to>
    <xdr:pic>
      <xdr:nvPicPr>
        <xdr:cNvPr id="117" name="図 116"/>
        <xdr:cNvPicPr>
          <a:picLocks noChangeAspect="1"/>
        </xdr:cNvPicPr>
      </xdr:nvPicPr>
      <xdr:blipFill>
        <a:blip xmlns:r="http://schemas.openxmlformats.org/officeDocument/2006/relationships" r:embed="rId2"/>
        <a:stretch>
          <a:fillRect/>
        </a:stretch>
      </xdr:blipFill>
      <xdr:spPr>
        <a:xfrm>
          <a:off x="8458200" y="10151263"/>
          <a:ext cx="152400" cy="263535"/>
        </a:xfrm>
        <a:prstGeom prst="rect">
          <a:avLst/>
        </a:prstGeom>
      </xdr:spPr>
    </xdr:pic>
    <xdr:clientData/>
  </xdr:twoCellAnchor>
  <xdr:twoCellAnchor>
    <xdr:from>
      <xdr:col>6</xdr:col>
      <xdr:colOff>190500</xdr:colOff>
      <xdr:row>60</xdr:row>
      <xdr:rowOff>76200</xdr:rowOff>
    </xdr:from>
    <xdr:to>
      <xdr:col>12</xdr:col>
      <xdr:colOff>9525</xdr:colOff>
      <xdr:row>60</xdr:row>
      <xdr:rowOff>80173</xdr:rowOff>
    </xdr:to>
    <xdr:cxnSp macro="">
      <xdr:nvCxnSpPr>
        <xdr:cNvPr id="118" name="直線矢印コネクタ 117"/>
        <xdr:cNvCxnSpPr/>
      </xdr:nvCxnSpPr>
      <xdr:spPr>
        <a:xfrm>
          <a:off x="4591050" y="10429875"/>
          <a:ext cx="3933825" cy="397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59</xdr:row>
      <xdr:rowOff>76200</xdr:rowOff>
    </xdr:from>
    <xdr:to>
      <xdr:col>9</xdr:col>
      <xdr:colOff>666750</xdr:colOff>
      <xdr:row>60</xdr:row>
      <xdr:rowOff>85725</xdr:rowOff>
    </xdr:to>
    <xdr:sp macro="" textlink="">
      <xdr:nvSpPr>
        <xdr:cNvPr id="119" name="テキスト ボックス 118"/>
        <xdr:cNvSpPr txBox="1"/>
      </xdr:nvSpPr>
      <xdr:spPr>
        <a:xfrm>
          <a:off x="6419850" y="10258425"/>
          <a:ext cx="7048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5.145-x</a:t>
          </a:r>
          <a:endParaRPr kumimoji="1" lang="ja-JP" altLang="en-US" sz="1100"/>
        </a:p>
      </xdr:txBody>
    </xdr:sp>
    <xdr:clientData/>
  </xdr:twoCellAnchor>
  <xdr:twoCellAnchor>
    <xdr:from>
      <xdr:col>11</xdr:col>
      <xdr:colOff>371476</xdr:colOff>
      <xdr:row>58</xdr:row>
      <xdr:rowOff>1</xdr:rowOff>
    </xdr:from>
    <xdr:to>
      <xdr:col>12</xdr:col>
      <xdr:colOff>342900</xdr:colOff>
      <xdr:row>58</xdr:row>
      <xdr:rowOff>152401</xdr:rowOff>
    </xdr:to>
    <xdr:sp macro="" textlink="">
      <xdr:nvSpPr>
        <xdr:cNvPr id="120" name="テキスト ボックス 119"/>
        <xdr:cNvSpPr txBox="1"/>
      </xdr:nvSpPr>
      <xdr:spPr>
        <a:xfrm>
          <a:off x="8201026" y="10010776"/>
          <a:ext cx="657224"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5.89kg</a:t>
          </a:r>
          <a:endParaRPr kumimoji="1" lang="ja-JP" altLang="en-US" sz="1100">
            <a:solidFill>
              <a:srgbClr val="FF0000"/>
            </a:solidFill>
          </a:endParaRPr>
        </a:p>
      </xdr:txBody>
    </xdr:sp>
    <xdr:clientData/>
  </xdr:twoCellAnchor>
  <xdr:twoCellAnchor>
    <xdr:from>
      <xdr:col>12</xdr:col>
      <xdr:colOff>463866</xdr:colOff>
      <xdr:row>26</xdr:row>
      <xdr:rowOff>56006</xdr:rowOff>
    </xdr:from>
    <xdr:to>
      <xdr:col>12</xdr:col>
      <xdr:colOff>580071</xdr:colOff>
      <xdr:row>27</xdr:row>
      <xdr:rowOff>56006</xdr:rowOff>
    </xdr:to>
    <xdr:sp macro="" textlink="">
      <xdr:nvSpPr>
        <xdr:cNvPr id="123" name="下矢印 122"/>
        <xdr:cNvSpPr/>
      </xdr:nvSpPr>
      <xdr:spPr>
        <a:xfrm flipH="1">
          <a:off x="8979216" y="4580381"/>
          <a:ext cx="11620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23</xdr:row>
      <xdr:rowOff>47625</xdr:rowOff>
    </xdr:from>
    <xdr:to>
      <xdr:col>13</xdr:col>
      <xdr:colOff>523875</xdr:colOff>
      <xdr:row>26</xdr:row>
      <xdr:rowOff>28575</xdr:rowOff>
    </xdr:to>
    <xdr:sp macro="" textlink="">
      <xdr:nvSpPr>
        <xdr:cNvPr id="124" name="テキスト ボックス 123"/>
        <xdr:cNvSpPr txBox="1"/>
      </xdr:nvSpPr>
      <xdr:spPr>
        <a:xfrm>
          <a:off x="8524875" y="4057650"/>
          <a:ext cx="12001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アンカー＆ロープ</a:t>
          </a:r>
        </a:p>
        <a:p>
          <a:pPr algn="ctr"/>
          <a:r>
            <a:rPr kumimoji="1" lang="ja-JP" altLang="en-US" sz="1100">
              <a:solidFill>
                <a:schemeClr val="tx1"/>
              </a:solidFill>
            </a:rPr>
            <a:t>２０ｋｇ</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654366</xdr:colOff>
      <xdr:row>1</xdr:row>
      <xdr:rowOff>8381</xdr:rowOff>
    </xdr:from>
    <xdr:to>
      <xdr:col>14</xdr:col>
      <xdr:colOff>123824</xdr:colOff>
      <xdr:row>27</xdr:row>
      <xdr:rowOff>114300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0166" y="246506"/>
          <a:ext cx="8670608" cy="4563619"/>
        </a:xfrm>
        <a:prstGeom prst="rect">
          <a:avLst/>
        </a:prstGeom>
      </xdr:spPr>
    </xdr:pic>
    <xdr:clientData/>
  </xdr:twoCellAnchor>
  <xdr:twoCellAnchor>
    <xdr:from>
      <xdr:col>3</xdr:col>
      <xdr:colOff>495300</xdr:colOff>
      <xdr:row>1</xdr:row>
      <xdr:rowOff>38101</xdr:rowOff>
    </xdr:from>
    <xdr:to>
      <xdr:col>4</xdr:col>
      <xdr:colOff>95250</xdr:colOff>
      <xdr:row>1</xdr:row>
      <xdr:rowOff>238125</xdr:rowOff>
    </xdr:to>
    <xdr:sp macro="" textlink="">
      <xdr:nvSpPr>
        <xdr:cNvPr id="3" name="テキスト ボックス 2"/>
        <xdr:cNvSpPr txBox="1"/>
      </xdr:nvSpPr>
      <xdr:spPr>
        <a:xfrm>
          <a:off x="2838450" y="276226"/>
          <a:ext cx="285750" cy="133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a:t>
          </a:r>
          <a:endParaRPr kumimoji="1" lang="ja-JP" altLang="en-US" sz="1100"/>
        </a:p>
      </xdr:txBody>
    </xdr:sp>
    <xdr:clientData/>
  </xdr:twoCellAnchor>
  <xdr:twoCellAnchor>
    <xdr:from>
      <xdr:col>5</xdr:col>
      <xdr:colOff>504825</xdr:colOff>
      <xdr:row>1</xdr:row>
      <xdr:rowOff>66675</xdr:rowOff>
    </xdr:from>
    <xdr:to>
      <xdr:col>6</xdr:col>
      <xdr:colOff>95250</xdr:colOff>
      <xdr:row>1</xdr:row>
      <xdr:rowOff>228600</xdr:rowOff>
    </xdr:to>
    <xdr:sp macro="" textlink="">
      <xdr:nvSpPr>
        <xdr:cNvPr id="4" name="テキスト ボックス 3"/>
        <xdr:cNvSpPr txBox="1"/>
      </xdr:nvSpPr>
      <xdr:spPr>
        <a:xfrm>
          <a:off x="4219575"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a:t>
          </a:r>
          <a:endParaRPr kumimoji="1" lang="ja-JP" altLang="en-US" sz="1100"/>
        </a:p>
      </xdr:txBody>
    </xdr:sp>
    <xdr:clientData/>
  </xdr:twoCellAnchor>
  <xdr:twoCellAnchor>
    <xdr:from>
      <xdr:col>7</xdr:col>
      <xdr:colOff>495300</xdr:colOff>
      <xdr:row>1</xdr:row>
      <xdr:rowOff>66675</xdr:rowOff>
    </xdr:from>
    <xdr:to>
      <xdr:col>8</xdr:col>
      <xdr:colOff>85725</xdr:colOff>
      <xdr:row>1</xdr:row>
      <xdr:rowOff>238125</xdr:rowOff>
    </xdr:to>
    <xdr:sp macro="" textlink="">
      <xdr:nvSpPr>
        <xdr:cNvPr id="5" name="テキスト ボックス 4"/>
        <xdr:cNvSpPr txBox="1"/>
      </xdr:nvSpPr>
      <xdr:spPr>
        <a:xfrm>
          <a:off x="5581650" y="304800"/>
          <a:ext cx="276225"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a:t>
          </a:r>
          <a:endParaRPr kumimoji="1" lang="ja-JP" altLang="en-US" sz="1100"/>
        </a:p>
      </xdr:txBody>
    </xdr:sp>
    <xdr:clientData/>
  </xdr:twoCellAnchor>
  <xdr:twoCellAnchor>
    <xdr:from>
      <xdr:col>9</xdr:col>
      <xdr:colOff>485775</xdr:colOff>
      <xdr:row>1</xdr:row>
      <xdr:rowOff>57150</xdr:rowOff>
    </xdr:from>
    <xdr:to>
      <xdr:col>10</xdr:col>
      <xdr:colOff>95250</xdr:colOff>
      <xdr:row>1</xdr:row>
      <xdr:rowOff>238125</xdr:rowOff>
    </xdr:to>
    <xdr:sp macro="" textlink="">
      <xdr:nvSpPr>
        <xdr:cNvPr id="6" name="テキスト ボックス 5"/>
        <xdr:cNvSpPr txBox="1"/>
      </xdr:nvSpPr>
      <xdr:spPr>
        <a:xfrm>
          <a:off x="6943725" y="295275"/>
          <a:ext cx="2952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a:t>
          </a:r>
          <a:endParaRPr kumimoji="1" lang="ja-JP" altLang="en-US" sz="1100"/>
        </a:p>
      </xdr:txBody>
    </xdr:sp>
    <xdr:clientData/>
  </xdr:twoCellAnchor>
  <xdr:twoCellAnchor>
    <xdr:from>
      <xdr:col>11</xdr:col>
      <xdr:colOff>495300</xdr:colOff>
      <xdr:row>1</xdr:row>
      <xdr:rowOff>47625</xdr:rowOff>
    </xdr:from>
    <xdr:to>
      <xdr:col>12</xdr:col>
      <xdr:colOff>85725</xdr:colOff>
      <xdr:row>1</xdr:row>
      <xdr:rowOff>228600</xdr:rowOff>
    </xdr:to>
    <xdr:sp macro="" textlink="">
      <xdr:nvSpPr>
        <xdr:cNvPr id="7" name="テキスト ボックス 6"/>
        <xdr:cNvSpPr txBox="1"/>
      </xdr:nvSpPr>
      <xdr:spPr>
        <a:xfrm>
          <a:off x="8324850" y="285750"/>
          <a:ext cx="276225" cy="12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a:t>
          </a:r>
          <a:endParaRPr kumimoji="1" lang="ja-JP" altLang="en-US" sz="1100"/>
        </a:p>
      </xdr:txBody>
    </xdr:sp>
    <xdr:clientData/>
  </xdr:twoCellAnchor>
  <xdr:twoCellAnchor>
    <xdr:from>
      <xdr:col>13</xdr:col>
      <xdr:colOff>504825</xdr:colOff>
      <xdr:row>1</xdr:row>
      <xdr:rowOff>38100</xdr:rowOff>
    </xdr:from>
    <xdr:to>
      <xdr:col>14</xdr:col>
      <xdr:colOff>85725</xdr:colOff>
      <xdr:row>1</xdr:row>
      <xdr:rowOff>209550</xdr:rowOff>
    </xdr:to>
    <xdr:sp macro="" textlink="">
      <xdr:nvSpPr>
        <xdr:cNvPr id="8" name="テキスト ボックス 7"/>
        <xdr:cNvSpPr txBox="1"/>
      </xdr:nvSpPr>
      <xdr:spPr>
        <a:xfrm>
          <a:off x="9705975" y="276225"/>
          <a:ext cx="266700" cy="13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6</a:t>
          </a:r>
          <a:endParaRPr kumimoji="1" lang="ja-JP" altLang="en-US" sz="1100"/>
        </a:p>
      </xdr:txBody>
    </xdr:sp>
    <xdr:clientData/>
  </xdr:twoCellAnchor>
  <xdr:twoCellAnchor>
    <xdr:from>
      <xdr:col>15</xdr:col>
      <xdr:colOff>514350</xdr:colOff>
      <xdr:row>1</xdr:row>
      <xdr:rowOff>85725</xdr:rowOff>
    </xdr:from>
    <xdr:to>
      <xdr:col>16</xdr:col>
      <xdr:colOff>76200</xdr:colOff>
      <xdr:row>1</xdr:row>
      <xdr:rowOff>228600</xdr:rowOff>
    </xdr:to>
    <xdr:sp macro="" textlink="">
      <xdr:nvSpPr>
        <xdr:cNvPr id="9" name="テキスト ボックス 8"/>
        <xdr:cNvSpPr txBox="1"/>
      </xdr:nvSpPr>
      <xdr:spPr>
        <a:xfrm>
          <a:off x="11087100" y="323850"/>
          <a:ext cx="247650" cy="8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a:t>
          </a:r>
          <a:endParaRPr kumimoji="1" lang="ja-JP" altLang="en-US" sz="1100"/>
        </a:p>
      </xdr:txBody>
    </xdr:sp>
    <xdr:clientData/>
  </xdr:twoCellAnchor>
  <xdr:twoCellAnchor>
    <xdr:from>
      <xdr:col>17</xdr:col>
      <xdr:colOff>504825</xdr:colOff>
      <xdr:row>1</xdr:row>
      <xdr:rowOff>57150</xdr:rowOff>
    </xdr:from>
    <xdr:to>
      <xdr:col>18</xdr:col>
      <xdr:colOff>104775</xdr:colOff>
      <xdr:row>1</xdr:row>
      <xdr:rowOff>228600</xdr:rowOff>
    </xdr:to>
    <xdr:sp macro="" textlink="">
      <xdr:nvSpPr>
        <xdr:cNvPr id="10" name="テキスト ボックス 9"/>
        <xdr:cNvSpPr txBox="1"/>
      </xdr:nvSpPr>
      <xdr:spPr>
        <a:xfrm>
          <a:off x="12449175" y="295275"/>
          <a:ext cx="28575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8</a:t>
          </a:r>
          <a:endParaRPr kumimoji="1" lang="ja-JP" altLang="en-US" sz="1100"/>
        </a:p>
      </xdr:txBody>
    </xdr:sp>
    <xdr:clientData/>
  </xdr:twoCellAnchor>
  <xdr:twoCellAnchor>
    <xdr:from>
      <xdr:col>1</xdr:col>
      <xdr:colOff>504825</xdr:colOff>
      <xdr:row>1</xdr:row>
      <xdr:rowOff>19050</xdr:rowOff>
    </xdr:from>
    <xdr:to>
      <xdr:col>2</xdr:col>
      <xdr:colOff>171450</xdr:colOff>
      <xdr:row>2</xdr:row>
      <xdr:rowOff>0</xdr:rowOff>
    </xdr:to>
    <xdr:sp macro="" textlink="">
      <xdr:nvSpPr>
        <xdr:cNvPr id="11" name="テキスト ボックス 10"/>
        <xdr:cNvSpPr txBox="1"/>
      </xdr:nvSpPr>
      <xdr:spPr>
        <a:xfrm>
          <a:off x="1190625" y="257175"/>
          <a:ext cx="35242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a:t>
          </a:r>
          <a:endParaRPr kumimoji="1" lang="ja-JP" altLang="en-US" sz="1100"/>
        </a:p>
      </xdr:txBody>
    </xdr:sp>
    <xdr:clientData/>
  </xdr:twoCellAnchor>
  <xdr:twoCellAnchor>
    <xdr:from>
      <xdr:col>2</xdr:col>
      <xdr:colOff>0</xdr:colOff>
      <xdr:row>1</xdr:row>
      <xdr:rowOff>257175</xdr:rowOff>
    </xdr:from>
    <xdr:to>
      <xdr:col>2</xdr:col>
      <xdr:colOff>0</xdr:colOff>
      <xdr:row>35</xdr:row>
      <xdr:rowOff>95250</xdr:rowOff>
    </xdr:to>
    <xdr:cxnSp macro="">
      <xdr:nvCxnSpPr>
        <xdr:cNvPr id="12" name="直線コネクタ 11"/>
        <xdr:cNvCxnSpPr/>
      </xdr:nvCxnSpPr>
      <xdr:spPr>
        <a:xfrm>
          <a:off x="1371600" y="409575"/>
          <a:ext cx="0" cy="575310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xdr:row>
      <xdr:rowOff>0</xdr:rowOff>
    </xdr:from>
    <xdr:to>
      <xdr:col>4</xdr:col>
      <xdr:colOff>9525</xdr:colOff>
      <xdr:row>35</xdr:row>
      <xdr:rowOff>114300</xdr:rowOff>
    </xdr:to>
    <xdr:cxnSp macro="">
      <xdr:nvCxnSpPr>
        <xdr:cNvPr id="13" name="直線コネクタ 12"/>
        <xdr:cNvCxnSpPr/>
      </xdr:nvCxnSpPr>
      <xdr:spPr>
        <a:xfrm>
          <a:off x="3038475"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266700</xdr:rowOff>
    </xdr:from>
    <xdr:to>
      <xdr:col>6</xdr:col>
      <xdr:colOff>0</xdr:colOff>
      <xdr:row>35</xdr:row>
      <xdr:rowOff>104775</xdr:rowOff>
    </xdr:to>
    <xdr:cxnSp macro="">
      <xdr:nvCxnSpPr>
        <xdr:cNvPr id="14" name="直線コネクタ 13"/>
        <xdr:cNvCxnSpPr/>
      </xdr:nvCxnSpPr>
      <xdr:spPr>
        <a:xfrm>
          <a:off x="44005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xdr:row>
      <xdr:rowOff>0</xdr:rowOff>
    </xdr:from>
    <xdr:to>
      <xdr:col>10</xdr:col>
      <xdr:colOff>0</xdr:colOff>
      <xdr:row>35</xdr:row>
      <xdr:rowOff>114300</xdr:rowOff>
    </xdr:to>
    <xdr:cxnSp macro="">
      <xdr:nvCxnSpPr>
        <xdr:cNvPr id="15" name="直線コネクタ 14"/>
        <xdr:cNvCxnSpPr/>
      </xdr:nvCxnSpPr>
      <xdr:spPr>
        <a:xfrm>
          <a:off x="71437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9525</xdr:rowOff>
    </xdr:from>
    <xdr:to>
      <xdr:col>8</xdr:col>
      <xdr:colOff>0</xdr:colOff>
      <xdr:row>35</xdr:row>
      <xdr:rowOff>123825</xdr:rowOff>
    </xdr:to>
    <xdr:cxnSp macro="">
      <xdr:nvCxnSpPr>
        <xdr:cNvPr id="16" name="直線コネクタ 15"/>
        <xdr:cNvCxnSpPr/>
      </xdr:nvCxnSpPr>
      <xdr:spPr>
        <a:xfrm>
          <a:off x="5772150" y="419100"/>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xdr:row>
      <xdr:rowOff>266700</xdr:rowOff>
    </xdr:from>
    <xdr:to>
      <xdr:col>12</xdr:col>
      <xdr:colOff>0</xdr:colOff>
      <xdr:row>35</xdr:row>
      <xdr:rowOff>104775</xdr:rowOff>
    </xdr:to>
    <xdr:cxnSp macro="">
      <xdr:nvCxnSpPr>
        <xdr:cNvPr id="17" name="直線コネクタ 16"/>
        <xdr:cNvCxnSpPr/>
      </xdr:nvCxnSpPr>
      <xdr:spPr>
        <a:xfrm>
          <a:off x="8515350" y="409575"/>
          <a:ext cx="0" cy="5762625"/>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xdr:row>
      <xdr:rowOff>0</xdr:rowOff>
    </xdr:from>
    <xdr:to>
      <xdr:col>14</xdr:col>
      <xdr:colOff>0</xdr:colOff>
      <xdr:row>35</xdr:row>
      <xdr:rowOff>114300</xdr:rowOff>
    </xdr:to>
    <xdr:cxnSp macro="">
      <xdr:nvCxnSpPr>
        <xdr:cNvPr id="18" name="直線コネクタ 17"/>
        <xdr:cNvCxnSpPr/>
      </xdr:nvCxnSpPr>
      <xdr:spPr>
        <a:xfrm>
          <a:off x="98869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xdr:row>
      <xdr:rowOff>0</xdr:rowOff>
    </xdr:from>
    <xdr:to>
      <xdr:col>16</xdr:col>
      <xdr:colOff>0</xdr:colOff>
      <xdr:row>35</xdr:row>
      <xdr:rowOff>114300</xdr:rowOff>
    </xdr:to>
    <xdr:cxnSp macro="">
      <xdr:nvCxnSpPr>
        <xdr:cNvPr id="19" name="直線コネクタ 18"/>
        <xdr:cNvCxnSpPr/>
      </xdr:nvCxnSpPr>
      <xdr:spPr>
        <a:xfrm>
          <a:off x="11258550" y="409575"/>
          <a:ext cx="0" cy="5772150"/>
        </a:xfrm>
        <a:prstGeom prst="line">
          <a:avLst/>
        </a:prstGeom>
        <a:ln w="3175">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209549</xdr:colOff>
      <xdr:row>36</xdr:row>
      <xdr:rowOff>123825</xdr:rowOff>
    </xdr:from>
    <xdr:to>
      <xdr:col>10</xdr:col>
      <xdr:colOff>190500</xdr:colOff>
      <xdr:row>55</xdr:row>
      <xdr:rowOff>9525</xdr:rowOff>
    </xdr:to>
    <xdr:grpSp>
      <xdr:nvGrpSpPr>
        <xdr:cNvPr id="20" name="グループ化 19"/>
        <xdr:cNvGrpSpPr/>
      </xdr:nvGrpSpPr>
      <xdr:grpSpPr>
        <a:xfrm>
          <a:off x="2552699" y="6362700"/>
          <a:ext cx="4781551" cy="3143250"/>
          <a:chOff x="790574" y="5362575"/>
          <a:chExt cx="4221619" cy="2990850"/>
        </a:xfrm>
      </xdr:grpSpPr>
      <xdr:sp macro="" textlink="">
        <xdr:nvSpPr>
          <xdr:cNvPr id="21" name="下矢印 20"/>
          <xdr:cNvSpPr/>
        </xdr:nvSpPr>
        <xdr:spPr>
          <a:xfrm>
            <a:off x="1152525"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下矢印 21"/>
          <xdr:cNvSpPr/>
        </xdr:nvSpPr>
        <xdr:spPr>
          <a:xfrm>
            <a:off x="4516484" y="5581650"/>
            <a:ext cx="1238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90574" y="5381625"/>
            <a:ext cx="857251"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後部受台</a:t>
            </a:r>
          </a:p>
        </xdr:txBody>
      </xdr:sp>
      <xdr:sp macro="" textlink="">
        <xdr:nvSpPr>
          <xdr:cNvPr id="24" name="テキスト ボックス 23"/>
          <xdr:cNvSpPr txBox="1"/>
        </xdr:nvSpPr>
        <xdr:spPr>
          <a:xfrm>
            <a:off x="4154941" y="5362575"/>
            <a:ext cx="857252" cy="228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前部受台</a:t>
            </a:r>
          </a:p>
        </xdr:txBody>
      </xdr:sp>
      <xdr:sp macro="" textlink="">
        <xdr:nvSpPr>
          <xdr:cNvPr id="25" name="下矢印 24"/>
          <xdr:cNvSpPr/>
        </xdr:nvSpPr>
        <xdr:spPr>
          <a:xfrm>
            <a:off x="1144114" y="8105775"/>
            <a:ext cx="125807"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0</xdr:colOff>
      <xdr:row>37</xdr:row>
      <xdr:rowOff>142875</xdr:rowOff>
    </xdr:from>
    <xdr:to>
      <xdr:col>13</xdr:col>
      <xdr:colOff>57150</xdr:colOff>
      <xdr:row>38</xdr:row>
      <xdr:rowOff>171450</xdr:rowOff>
    </xdr:to>
    <xdr:sp macro="" textlink="">
      <xdr:nvSpPr>
        <xdr:cNvPr id="26" name="下矢印 25"/>
        <xdr:cNvSpPr/>
      </xdr:nvSpPr>
      <xdr:spPr>
        <a:xfrm>
          <a:off x="9201150" y="65532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36</xdr:row>
      <xdr:rowOff>161925</xdr:rowOff>
    </xdr:from>
    <xdr:to>
      <xdr:col>13</xdr:col>
      <xdr:colOff>533399</xdr:colOff>
      <xdr:row>38</xdr:row>
      <xdr:rowOff>9524</xdr:rowOff>
    </xdr:to>
    <xdr:sp macro="" textlink="">
      <xdr:nvSpPr>
        <xdr:cNvPr id="27" name="テキスト ボックス 26"/>
        <xdr:cNvSpPr txBox="1"/>
      </xdr:nvSpPr>
      <xdr:spPr>
        <a:xfrm>
          <a:off x="8620125" y="6400800"/>
          <a:ext cx="1114424"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船首受柱</a:t>
          </a:r>
        </a:p>
      </xdr:txBody>
    </xdr:sp>
    <xdr:clientData/>
  </xdr:twoCellAnchor>
  <xdr:twoCellAnchor>
    <xdr:from>
      <xdr:col>4</xdr:col>
      <xdr:colOff>19050</xdr:colOff>
      <xdr:row>36</xdr:row>
      <xdr:rowOff>19050</xdr:rowOff>
    </xdr:from>
    <xdr:to>
      <xdr:col>9</xdr:col>
      <xdr:colOff>381000</xdr:colOff>
      <xdr:row>36</xdr:row>
      <xdr:rowOff>19050</xdr:rowOff>
    </xdr:to>
    <xdr:cxnSp macro="">
      <xdr:nvCxnSpPr>
        <xdr:cNvPr id="28" name="直線矢印コネクタ 27"/>
        <xdr:cNvCxnSpPr/>
      </xdr:nvCxnSpPr>
      <xdr:spPr>
        <a:xfrm>
          <a:off x="3048000" y="6257925"/>
          <a:ext cx="379095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123825</xdr:rowOff>
    </xdr:from>
    <xdr:to>
      <xdr:col>4</xdr:col>
      <xdr:colOff>9225</xdr:colOff>
      <xdr:row>36</xdr:row>
      <xdr:rowOff>142875</xdr:rowOff>
    </xdr:to>
    <xdr:cxnSp macro="">
      <xdr:nvCxnSpPr>
        <xdr:cNvPr id="29" name="直線コネクタ 28"/>
        <xdr:cNvCxnSpPr>
          <a:stCxn id="23" idx="0"/>
        </xdr:cNvCxnSpPr>
      </xdr:nvCxnSpPr>
      <xdr:spPr>
        <a:xfrm flipH="1" flipV="1">
          <a:off x="3028950" y="6191250"/>
          <a:ext cx="9225"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360514</xdr:colOff>
      <xdr:row>35</xdr:row>
      <xdr:rowOff>123825</xdr:rowOff>
    </xdr:from>
    <xdr:to>
      <xdr:col>9</xdr:col>
      <xdr:colOff>361950</xdr:colOff>
      <xdr:row>36</xdr:row>
      <xdr:rowOff>123825</xdr:rowOff>
    </xdr:to>
    <xdr:cxnSp macro="">
      <xdr:nvCxnSpPr>
        <xdr:cNvPr id="30" name="直線コネクタ 29"/>
        <xdr:cNvCxnSpPr>
          <a:stCxn id="24" idx="0"/>
        </xdr:cNvCxnSpPr>
      </xdr:nvCxnSpPr>
      <xdr:spPr>
        <a:xfrm flipV="1">
          <a:off x="6818464" y="6191250"/>
          <a:ext cx="1436"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19049</xdr:colOff>
      <xdr:row>34</xdr:row>
      <xdr:rowOff>135256</xdr:rowOff>
    </xdr:from>
    <xdr:to>
      <xdr:col>7</xdr:col>
      <xdr:colOff>19049</xdr:colOff>
      <xdr:row>35</xdr:row>
      <xdr:rowOff>161925</xdr:rowOff>
    </xdr:to>
    <xdr:sp macro="" textlink="">
      <xdr:nvSpPr>
        <xdr:cNvPr id="31" name="テキスト ボックス 30"/>
        <xdr:cNvSpPr txBox="1"/>
      </xdr:nvSpPr>
      <xdr:spPr>
        <a:xfrm>
          <a:off x="4419599" y="6031231"/>
          <a:ext cx="685800" cy="198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2.9m</a:t>
          </a:r>
          <a:endParaRPr kumimoji="1" lang="ja-JP" altLang="en-US" sz="1100"/>
        </a:p>
      </xdr:txBody>
    </xdr:sp>
    <xdr:clientData/>
  </xdr:twoCellAnchor>
  <xdr:twoCellAnchor>
    <xdr:from>
      <xdr:col>2</xdr:col>
      <xdr:colOff>114300</xdr:colOff>
      <xdr:row>36</xdr:row>
      <xdr:rowOff>9525</xdr:rowOff>
    </xdr:from>
    <xdr:to>
      <xdr:col>3</xdr:col>
      <xdr:colOff>676275</xdr:colOff>
      <xdr:row>36</xdr:row>
      <xdr:rowOff>9526</xdr:rowOff>
    </xdr:to>
    <xdr:cxnSp macro="">
      <xdr:nvCxnSpPr>
        <xdr:cNvPr id="32" name="直線矢印コネクタ 31"/>
        <xdr:cNvCxnSpPr/>
      </xdr:nvCxnSpPr>
      <xdr:spPr>
        <a:xfrm>
          <a:off x="1485900" y="6248400"/>
          <a:ext cx="153352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133350</xdr:colOff>
      <xdr:row>22</xdr:row>
      <xdr:rowOff>133350</xdr:rowOff>
    </xdr:from>
    <xdr:to>
      <xdr:col>2</xdr:col>
      <xdr:colOff>133351</xdr:colOff>
      <xdr:row>36</xdr:row>
      <xdr:rowOff>123825</xdr:rowOff>
    </xdr:to>
    <xdr:cxnSp macro="">
      <xdr:nvCxnSpPr>
        <xdr:cNvPr id="33" name="直線コネクタ 32"/>
        <xdr:cNvCxnSpPr/>
      </xdr:nvCxnSpPr>
      <xdr:spPr>
        <a:xfrm>
          <a:off x="1504950" y="3971925"/>
          <a:ext cx="1" cy="2390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409575</xdr:colOff>
      <xdr:row>35</xdr:row>
      <xdr:rowOff>28575</xdr:rowOff>
    </xdr:from>
    <xdr:to>
      <xdr:col>3</xdr:col>
      <xdr:colOff>266700</xdr:colOff>
      <xdr:row>35</xdr:row>
      <xdr:rowOff>161925</xdr:rowOff>
    </xdr:to>
    <xdr:sp macro="" textlink="">
      <xdr:nvSpPr>
        <xdr:cNvPr id="34" name="テキスト ボックス 33"/>
        <xdr:cNvSpPr txBox="1"/>
      </xdr:nvSpPr>
      <xdr:spPr>
        <a:xfrm>
          <a:off x="1781175" y="6096000"/>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0.85m</a:t>
          </a:r>
          <a:endParaRPr kumimoji="1" lang="ja-JP" altLang="en-US" sz="1100"/>
        </a:p>
      </xdr:txBody>
    </xdr:sp>
    <xdr:clientData/>
  </xdr:twoCellAnchor>
  <xdr:twoCellAnchor>
    <xdr:from>
      <xdr:col>9</xdr:col>
      <xdr:colOff>381000</xdr:colOff>
      <xdr:row>36</xdr:row>
      <xdr:rowOff>9525</xdr:rowOff>
    </xdr:from>
    <xdr:to>
      <xdr:col>13</xdr:col>
      <xdr:colOff>676275</xdr:colOff>
      <xdr:row>36</xdr:row>
      <xdr:rowOff>9525</xdr:rowOff>
    </xdr:to>
    <xdr:cxnSp macro="">
      <xdr:nvCxnSpPr>
        <xdr:cNvPr id="35" name="直線矢印コネクタ 34"/>
        <xdr:cNvCxnSpPr/>
      </xdr:nvCxnSpPr>
      <xdr:spPr>
        <a:xfrm>
          <a:off x="6838950" y="6248400"/>
          <a:ext cx="30384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209550</xdr:colOff>
      <xdr:row>35</xdr:row>
      <xdr:rowOff>9525</xdr:rowOff>
    </xdr:from>
    <xdr:to>
      <xdr:col>12</xdr:col>
      <xdr:colOff>257175</xdr:colOff>
      <xdr:row>36</xdr:row>
      <xdr:rowOff>0</xdr:rowOff>
    </xdr:to>
    <xdr:sp macro="" textlink="">
      <xdr:nvSpPr>
        <xdr:cNvPr id="36" name="テキスト ボックス 35"/>
        <xdr:cNvSpPr txBox="1"/>
      </xdr:nvSpPr>
      <xdr:spPr>
        <a:xfrm>
          <a:off x="8039100" y="6076950"/>
          <a:ext cx="7334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2.25m</a:t>
          </a:r>
          <a:endParaRPr kumimoji="1" lang="ja-JP" altLang="en-US" sz="1100"/>
        </a:p>
      </xdr:txBody>
    </xdr:sp>
    <xdr:clientData/>
  </xdr:twoCellAnchor>
  <xdr:twoCellAnchor>
    <xdr:from>
      <xdr:col>13</xdr:col>
      <xdr:colOff>38100</xdr:colOff>
      <xdr:row>38</xdr:row>
      <xdr:rowOff>47626</xdr:rowOff>
    </xdr:from>
    <xdr:to>
      <xdr:col>14</xdr:col>
      <xdr:colOff>0</xdr:colOff>
      <xdr:row>38</xdr:row>
      <xdr:rowOff>57150</xdr:rowOff>
    </xdr:to>
    <xdr:cxnSp macro="">
      <xdr:nvCxnSpPr>
        <xdr:cNvPr id="37" name="直線矢印コネクタ 36"/>
        <xdr:cNvCxnSpPr/>
      </xdr:nvCxnSpPr>
      <xdr:spPr>
        <a:xfrm>
          <a:off x="9239250" y="6629401"/>
          <a:ext cx="647700" cy="9524"/>
        </a:xfrm>
        <a:prstGeom prst="straightConnector1">
          <a:avLst/>
        </a:prstGeom>
        <a:ln w="31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85724</xdr:colOff>
      <xdr:row>38</xdr:row>
      <xdr:rowOff>47626</xdr:rowOff>
    </xdr:from>
    <xdr:to>
      <xdr:col>13</xdr:col>
      <xdr:colOff>666749</xdr:colOff>
      <xdr:row>39</xdr:row>
      <xdr:rowOff>28576</xdr:rowOff>
    </xdr:to>
    <xdr:sp macro="" textlink="">
      <xdr:nvSpPr>
        <xdr:cNvPr id="38" name="テキスト ボックス 37"/>
        <xdr:cNvSpPr txBox="1"/>
      </xdr:nvSpPr>
      <xdr:spPr>
        <a:xfrm>
          <a:off x="9286874" y="6629401"/>
          <a:ext cx="581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0.52m</a:t>
          </a:r>
          <a:endParaRPr kumimoji="1" lang="ja-JP" altLang="en-US" sz="1100"/>
        </a:p>
      </xdr:txBody>
    </xdr:sp>
    <xdr:clientData/>
  </xdr:twoCellAnchor>
  <xdr:twoCellAnchor>
    <xdr:from>
      <xdr:col>14</xdr:col>
      <xdr:colOff>0</xdr:colOff>
      <xdr:row>36</xdr:row>
      <xdr:rowOff>9525</xdr:rowOff>
    </xdr:from>
    <xdr:to>
      <xdr:col>16</xdr:col>
      <xdr:colOff>676275</xdr:colOff>
      <xdr:row>36</xdr:row>
      <xdr:rowOff>9525</xdr:rowOff>
    </xdr:to>
    <xdr:cxnSp macro="">
      <xdr:nvCxnSpPr>
        <xdr:cNvPr id="39" name="直線矢印コネクタ 38"/>
        <xdr:cNvCxnSpPr/>
      </xdr:nvCxnSpPr>
      <xdr:spPr>
        <a:xfrm>
          <a:off x="9886950" y="6248400"/>
          <a:ext cx="2047875" cy="0"/>
        </a:xfrm>
        <a:prstGeom prst="straightConnector1">
          <a:avLst/>
        </a:prstGeom>
        <a:ln w="3175">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35</xdr:row>
      <xdr:rowOff>19050</xdr:rowOff>
    </xdr:from>
    <xdr:to>
      <xdr:col>15</xdr:col>
      <xdr:colOff>666750</xdr:colOff>
      <xdr:row>36</xdr:row>
      <xdr:rowOff>9525</xdr:rowOff>
    </xdr:to>
    <xdr:sp macro="" textlink="">
      <xdr:nvSpPr>
        <xdr:cNvPr id="40" name="テキスト ボックス 39"/>
        <xdr:cNvSpPr txBox="1"/>
      </xdr:nvSpPr>
      <xdr:spPr>
        <a:xfrm>
          <a:off x="10715625" y="6086475"/>
          <a:ext cx="523875" cy="16192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1.4m</a:t>
          </a:r>
          <a:endParaRPr kumimoji="1" lang="ja-JP" altLang="en-US" sz="1100"/>
        </a:p>
      </xdr:txBody>
    </xdr:sp>
    <xdr:clientData/>
  </xdr:twoCellAnchor>
  <xdr:twoCellAnchor>
    <xdr:from>
      <xdr:col>2</xdr:col>
      <xdr:colOff>85726</xdr:colOff>
      <xdr:row>27</xdr:row>
      <xdr:rowOff>28575</xdr:rowOff>
    </xdr:from>
    <xdr:to>
      <xdr:col>2</xdr:col>
      <xdr:colOff>198120</xdr:colOff>
      <xdr:row>29</xdr:row>
      <xdr:rowOff>66675</xdr:rowOff>
    </xdr:to>
    <xdr:sp macro="" textlink="">
      <xdr:nvSpPr>
        <xdr:cNvPr id="41" name="下矢印 40"/>
        <xdr:cNvSpPr/>
      </xdr:nvSpPr>
      <xdr:spPr>
        <a:xfrm>
          <a:off x="1457326" y="4724400"/>
          <a:ext cx="11239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285750</xdr:colOff>
      <xdr:row>21</xdr:row>
      <xdr:rowOff>19048</xdr:rowOff>
    </xdr:from>
    <xdr:to>
      <xdr:col>3</xdr:col>
      <xdr:colOff>285749</xdr:colOff>
      <xdr:row>25</xdr:row>
      <xdr:rowOff>152399</xdr:rowOff>
    </xdr:to>
    <xdr:sp macro="" textlink="">
      <xdr:nvSpPr>
        <xdr:cNvPr id="42" name="テキスト ボックス 41"/>
        <xdr:cNvSpPr txBox="1"/>
      </xdr:nvSpPr>
      <xdr:spPr>
        <a:xfrm>
          <a:off x="1657350" y="3686173"/>
          <a:ext cx="971549" cy="819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主機</a:t>
          </a:r>
          <a:r>
            <a:rPr kumimoji="1" lang="en-US" altLang="ja-JP" sz="1100"/>
            <a:t>113</a:t>
          </a:r>
          <a:r>
            <a:rPr kumimoji="1" lang="ja-JP" altLang="en-US" sz="1100"/>
            <a:t>ｋｇ、補機２８ｋｇ、スパンカ７ｋｇ、計</a:t>
          </a:r>
          <a:r>
            <a:rPr kumimoji="1" lang="ja-JP" altLang="en-US" sz="1100">
              <a:solidFill>
                <a:srgbClr val="FF0000"/>
              </a:solidFill>
            </a:rPr>
            <a:t>１４８ｋｇ</a:t>
          </a:r>
          <a:r>
            <a:rPr kumimoji="1" lang="ja-JP" altLang="en-US" sz="1100"/>
            <a:t>　</a:t>
          </a:r>
        </a:p>
      </xdr:txBody>
    </xdr:sp>
    <xdr:clientData/>
  </xdr:twoCellAnchor>
  <xdr:twoCellAnchor>
    <xdr:from>
      <xdr:col>3</xdr:col>
      <xdr:colOff>619126</xdr:colOff>
      <xdr:row>30</xdr:row>
      <xdr:rowOff>9524</xdr:rowOff>
    </xdr:from>
    <xdr:to>
      <xdr:col>4</xdr:col>
      <xdr:colOff>47625</xdr:colOff>
      <xdr:row>31</xdr:row>
      <xdr:rowOff>19049</xdr:rowOff>
    </xdr:to>
    <xdr:sp macro="" textlink="">
      <xdr:nvSpPr>
        <xdr:cNvPr id="43" name="下矢印 42"/>
        <xdr:cNvSpPr/>
      </xdr:nvSpPr>
      <xdr:spPr>
        <a:xfrm>
          <a:off x="2962276" y="5219699"/>
          <a:ext cx="114299"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76198</xdr:colOff>
      <xdr:row>26</xdr:row>
      <xdr:rowOff>161925</xdr:rowOff>
    </xdr:from>
    <xdr:to>
      <xdr:col>5</xdr:col>
      <xdr:colOff>180975</xdr:colOff>
      <xdr:row>29</xdr:row>
      <xdr:rowOff>152400</xdr:rowOff>
    </xdr:to>
    <xdr:sp macro="" textlink="">
      <xdr:nvSpPr>
        <xdr:cNvPr id="44" name="テキスト ボックス 43"/>
        <xdr:cNvSpPr txBox="1"/>
      </xdr:nvSpPr>
      <xdr:spPr>
        <a:xfrm>
          <a:off x="2419348" y="4686300"/>
          <a:ext cx="1476377"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ガソリン６０Ｌ</a:t>
          </a:r>
          <a:r>
            <a:rPr kumimoji="1" lang="en-US" altLang="ja-JP" sz="1100"/>
            <a:t>×0.76</a:t>
          </a:r>
          <a:r>
            <a:rPr kumimoji="1" lang="ja-JP" altLang="en-US" sz="1100"/>
            <a:t>＝</a:t>
          </a:r>
          <a:endParaRPr kumimoji="1" lang="en-US" altLang="ja-JP" sz="1100"/>
        </a:p>
        <a:p>
          <a:r>
            <a:rPr kumimoji="1" lang="ja-JP" altLang="en-US" sz="1100">
              <a:solidFill>
                <a:srgbClr val="FF0000"/>
              </a:solidFill>
            </a:rPr>
            <a:t>４５．６ｋｇ</a:t>
          </a:r>
        </a:p>
      </xdr:txBody>
    </xdr:sp>
    <xdr:clientData/>
  </xdr:twoCellAnchor>
  <xdr:twoCellAnchor>
    <xdr:from>
      <xdr:col>6</xdr:col>
      <xdr:colOff>445770</xdr:colOff>
      <xdr:row>26</xdr:row>
      <xdr:rowOff>76200</xdr:rowOff>
    </xdr:from>
    <xdr:to>
      <xdr:col>6</xdr:col>
      <xdr:colOff>561975</xdr:colOff>
      <xdr:row>27</xdr:row>
      <xdr:rowOff>76200</xdr:rowOff>
    </xdr:to>
    <xdr:sp macro="" textlink="">
      <xdr:nvSpPr>
        <xdr:cNvPr id="45" name="下矢印 44"/>
        <xdr:cNvSpPr/>
      </xdr:nvSpPr>
      <xdr:spPr>
        <a:xfrm flipH="1">
          <a:off x="4846320" y="4600575"/>
          <a:ext cx="11620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647700</xdr:colOff>
      <xdr:row>23</xdr:row>
      <xdr:rowOff>66675</xdr:rowOff>
    </xdr:from>
    <xdr:to>
      <xdr:col>7</xdr:col>
      <xdr:colOff>314325</xdr:colOff>
      <xdr:row>26</xdr:row>
      <xdr:rowOff>47625</xdr:rowOff>
    </xdr:to>
    <xdr:sp macro="" textlink="">
      <xdr:nvSpPr>
        <xdr:cNvPr id="46" name="テキスト ボックス 45"/>
        <xdr:cNvSpPr txBox="1"/>
      </xdr:nvSpPr>
      <xdr:spPr>
        <a:xfrm>
          <a:off x="4362450" y="4076700"/>
          <a:ext cx="10382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バッテリー１基</a:t>
          </a:r>
        </a:p>
        <a:p>
          <a:r>
            <a:rPr kumimoji="1" lang="ja-JP" altLang="en-US" sz="1100">
              <a:solidFill>
                <a:srgbClr val="FF0000"/>
              </a:solidFill>
            </a:rPr>
            <a:t>２０ｋｇ</a:t>
          </a:r>
        </a:p>
      </xdr:txBody>
    </xdr:sp>
    <xdr:clientData/>
  </xdr:twoCellAnchor>
  <xdr:twoCellAnchor>
    <xdr:from>
      <xdr:col>2</xdr:col>
      <xdr:colOff>857250</xdr:colOff>
      <xdr:row>33</xdr:row>
      <xdr:rowOff>123825</xdr:rowOff>
    </xdr:from>
    <xdr:to>
      <xdr:col>3</xdr:col>
      <xdr:colOff>0</xdr:colOff>
      <xdr:row>35</xdr:row>
      <xdr:rowOff>19050</xdr:rowOff>
    </xdr:to>
    <xdr:sp macro="" textlink="">
      <xdr:nvSpPr>
        <xdr:cNvPr id="47" name="下矢印 46"/>
        <xdr:cNvSpPr/>
      </xdr:nvSpPr>
      <xdr:spPr>
        <a:xfrm>
          <a:off x="2228850" y="5848350"/>
          <a:ext cx="11430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552449</xdr:colOff>
      <xdr:row>32</xdr:row>
      <xdr:rowOff>85726</xdr:rowOff>
    </xdr:from>
    <xdr:to>
      <xdr:col>3</xdr:col>
      <xdr:colOff>323850</xdr:colOff>
      <xdr:row>33</xdr:row>
      <xdr:rowOff>95250</xdr:rowOff>
    </xdr:to>
    <xdr:sp macro="" textlink="">
      <xdr:nvSpPr>
        <xdr:cNvPr id="48" name="テキスト ボックス 47"/>
        <xdr:cNvSpPr txBox="1"/>
      </xdr:nvSpPr>
      <xdr:spPr>
        <a:xfrm>
          <a:off x="1924049" y="5638801"/>
          <a:ext cx="742951"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59.5</a:t>
          </a:r>
          <a:r>
            <a:rPr kumimoji="1" lang="ja-JP" altLang="en-US" sz="1100">
              <a:solidFill>
                <a:srgbClr val="FF0000"/>
              </a:solidFill>
            </a:rPr>
            <a:t>ｋｇ</a:t>
          </a:r>
        </a:p>
      </xdr:txBody>
    </xdr:sp>
    <xdr:clientData/>
  </xdr:twoCellAnchor>
  <xdr:twoCellAnchor>
    <xdr:from>
      <xdr:col>6</xdr:col>
      <xdr:colOff>438150</xdr:colOff>
      <xdr:row>32</xdr:row>
      <xdr:rowOff>123825</xdr:rowOff>
    </xdr:from>
    <xdr:to>
      <xdr:col>6</xdr:col>
      <xdr:colOff>561975</xdr:colOff>
      <xdr:row>34</xdr:row>
      <xdr:rowOff>95250</xdr:rowOff>
    </xdr:to>
    <xdr:sp macro="" textlink="">
      <xdr:nvSpPr>
        <xdr:cNvPr id="49" name="下矢印 48"/>
        <xdr:cNvSpPr/>
      </xdr:nvSpPr>
      <xdr:spPr>
        <a:xfrm>
          <a:off x="4838700" y="5676900"/>
          <a:ext cx="123825" cy="314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190499</xdr:colOff>
      <xdr:row>31</xdr:row>
      <xdr:rowOff>19050</xdr:rowOff>
    </xdr:from>
    <xdr:to>
      <xdr:col>7</xdr:col>
      <xdr:colOff>295274</xdr:colOff>
      <xdr:row>32</xdr:row>
      <xdr:rowOff>95250</xdr:rowOff>
    </xdr:to>
    <xdr:sp macro="" textlink="">
      <xdr:nvSpPr>
        <xdr:cNvPr id="50" name="テキスト ボックス 49"/>
        <xdr:cNvSpPr txBox="1"/>
      </xdr:nvSpPr>
      <xdr:spPr>
        <a:xfrm>
          <a:off x="4591049" y="5400675"/>
          <a:ext cx="7905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２０３ｋｇ</a:t>
          </a:r>
        </a:p>
      </xdr:txBody>
    </xdr:sp>
    <xdr:clientData/>
  </xdr:twoCellAnchor>
  <xdr:twoCellAnchor>
    <xdr:from>
      <xdr:col>11</xdr:col>
      <xdr:colOff>561975</xdr:colOff>
      <xdr:row>32</xdr:row>
      <xdr:rowOff>104775</xdr:rowOff>
    </xdr:from>
    <xdr:to>
      <xdr:col>11</xdr:col>
      <xdr:colOff>657225</xdr:colOff>
      <xdr:row>34</xdr:row>
      <xdr:rowOff>161925</xdr:rowOff>
    </xdr:to>
    <xdr:sp macro="" textlink="">
      <xdr:nvSpPr>
        <xdr:cNvPr id="51" name="下矢印 50"/>
        <xdr:cNvSpPr/>
      </xdr:nvSpPr>
      <xdr:spPr>
        <a:xfrm>
          <a:off x="8391525" y="5657850"/>
          <a:ext cx="9525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200024</xdr:colOff>
      <xdr:row>32</xdr:row>
      <xdr:rowOff>104775</xdr:rowOff>
    </xdr:from>
    <xdr:to>
      <xdr:col>12</xdr:col>
      <xdr:colOff>533399</xdr:colOff>
      <xdr:row>33</xdr:row>
      <xdr:rowOff>76200</xdr:rowOff>
    </xdr:to>
    <xdr:sp macro="" textlink="">
      <xdr:nvSpPr>
        <xdr:cNvPr id="52" name="テキスト ボックス 51"/>
        <xdr:cNvSpPr txBox="1"/>
      </xdr:nvSpPr>
      <xdr:spPr>
        <a:xfrm>
          <a:off x="8029574" y="5657850"/>
          <a:ext cx="1019175"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１５７．５ｋｇ</a:t>
          </a:r>
        </a:p>
      </xdr:txBody>
    </xdr:sp>
    <xdr:clientData/>
  </xdr:twoCellAnchor>
  <xdr:twoCellAnchor>
    <xdr:from>
      <xdr:col>9</xdr:col>
      <xdr:colOff>371475</xdr:colOff>
      <xdr:row>34</xdr:row>
      <xdr:rowOff>51260</xdr:rowOff>
    </xdr:from>
    <xdr:to>
      <xdr:col>11</xdr:col>
      <xdr:colOff>561975</xdr:colOff>
      <xdr:row>34</xdr:row>
      <xdr:rowOff>53515</xdr:rowOff>
    </xdr:to>
    <xdr:cxnSp macro="">
      <xdr:nvCxnSpPr>
        <xdr:cNvPr id="53" name="直線矢印コネクタ 52"/>
        <xdr:cNvCxnSpPr/>
      </xdr:nvCxnSpPr>
      <xdr:spPr>
        <a:xfrm>
          <a:off x="6829425" y="5947235"/>
          <a:ext cx="1562100" cy="225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33</xdr:row>
      <xdr:rowOff>95251</xdr:rowOff>
    </xdr:from>
    <xdr:to>
      <xdr:col>11</xdr:col>
      <xdr:colOff>76200</xdr:colOff>
      <xdr:row>34</xdr:row>
      <xdr:rowOff>38101</xdr:rowOff>
    </xdr:to>
    <xdr:sp macro="" textlink="">
      <xdr:nvSpPr>
        <xdr:cNvPr id="54" name="テキスト ボックス 53"/>
        <xdr:cNvSpPr txBox="1"/>
      </xdr:nvSpPr>
      <xdr:spPr>
        <a:xfrm>
          <a:off x="7258050" y="5819776"/>
          <a:ext cx="647700"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1.125</a:t>
          </a:r>
          <a:r>
            <a:rPr kumimoji="1" lang="ja-JP" altLang="en-US" sz="1100"/>
            <a:t>ｍ</a:t>
          </a:r>
        </a:p>
      </xdr:txBody>
    </xdr:sp>
    <xdr:clientData/>
  </xdr:twoCellAnchor>
  <xdr:twoCellAnchor>
    <xdr:from>
      <xdr:col>4</xdr:col>
      <xdr:colOff>38100</xdr:colOff>
      <xdr:row>33</xdr:row>
      <xdr:rowOff>101815</xdr:rowOff>
    </xdr:from>
    <xdr:to>
      <xdr:col>6</xdr:col>
      <xdr:colOff>438150</xdr:colOff>
      <xdr:row>33</xdr:row>
      <xdr:rowOff>102973</xdr:rowOff>
    </xdr:to>
    <xdr:cxnSp macro="">
      <xdr:nvCxnSpPr>
        <xdr:cNvPr id="55" name="直線矢印コネクタ 54"/>
        <xdr:cNvCxnSpPr/>
      </xdr:nvCxnSpPr>
      <xdr:spPr>
        <a:xfrm>
          <a:off x="3067050" y="5826340"/>
          <a:ext cx="1771650" cy="115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476251</xdr:colOff>
      <xdr:row>32</xdr:row>
      <xdr:rowOff>57151</xdr:rowOff>
    </xdr:from>
    <xdr:to>
      <xdr:col>5</xdr:col>
      <xdr:colOff>495301</xdr:colOff>
      <xdr:row>33</xdr:row>
      <xdr:rowOff>95251</xdr:rowOff>
    </xdr:to>
    <xdr:sp macro="" textlink="">
      <xdr:nvSpPr>
        <xdr:cNvPr id="56" name="テキスト ボックス 55"/>
        <xdr:cNvSpPr txBox="1"/>
      </xdr:nvSpPr>
      <xdr:spPr>
        <a:xfrm>
          <a:off x="3505201" y="5610226"/>
          <a:ext cx="704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１．４５ｍ</a:t>
          </a:r>
        </a:p>
      </xdr:txBody>
    </xdr:sp>
    <xdr:clientData/>
  </xdr:twoCellAnchor>
  <xdr:twoCellAnchor>
    <xdr:from>
      <xdr:col>5</xdr:col>
      <xdr:colOff>47625</xdr:colOff>
      <xdr:row>44</xdr:row>
      <xdr:rowOff>19050</xdr:rowOff>
    </xdr:from>
    <xdr:to>
      <xdr:col>5</xdr:col>
      <xdr:colOff>238125</xdr:colOff>
      <xdr:row>47</xdr:row>
      <xdr:rowOff>152400</xdr:rowOff>
    </xdr:to>
    <xdr:sp macro="" textlink="">
      <xdr:nvSpPr>
        <xdr:cNvPr id="57" name="右中かっこ 56"/>
        <xdr:cNvSpPr/>
      </xdr:nvSpPr>
      <xdr:spPr>
        <a:xfrm>
          <a:off x="3762375" y="7629525"/>
          <a:ext cx="190500" cy="647700"/>
        </a:xfrm>
        <a:prstGeom prst="rightBrace">
          <a:avLst/>
        </a:prstGeom>
        <a:solidFill>
          <a:srgbClr val="FFFF00"/>
        </a:solidFill>
        <a:ln>
          <a:solidFill>
            <a:schemeClr val="accent4">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257174</xdr:colOff>
      <xdr:row>45</xdr:row>
      <xdr:rowOff>38100</xdr:rowOff>
    </xdr:from>
    <xdr:to>
      <xdr:col>6</xdr:col>
      <xdr:colOff>285749</xdr:colOff>
      <xdr:row>46</xdr:row>
      <xdr:rowOff>104775</xdr:rowOff>
    </xdr:to>
    <xdr:sp macro="" textlink="">
      <xdr:nvSpPr>
        <xdr:cNvPr id="58" name="テキスト ボックス 57"/>
        <xdr:cNvSpPr txBox="1"/>
      </xdr:nvSpPr>
      <xdr:spPr>
        <a:xfrm>
          <a:off x="3971924" y="782002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361.1kg</a:t>
          </a:r>
          <a:endParaRPr kumimoji="1" lang="ja-JP" altLang="en-US" sz="1100">
            <a:solidFill>
              <a:srgbClr val="FF0000"/>
            </a:solidFill>
          </a:endParaRPr>
        </a:p>
      </xdr:txBody>
    </xdr:sp>
    <xdr:clientData/>
  </xdr:twoCellAnchor>
  <xdr:twoCellAnchor>
    <xdr:from>
      <xdr:col>11</xdr:col>
      <xdr:colOff>28576</xdr:colOff>
      <xdr:row>44</xdr:row>
      <xdr:rowOff>28575</xdr:rowOff>
    </xdr:from>
    <xdr:to>
      <xdr:col>11</xdr:col>
      <xdr:colOff>161926</xdr:colOff>
      <xdr:row>47</xdr:row>
      <xdr:rowOff>19050</xdr:rowOff>
    </xdr:to>
    <xdr:sp macro="" textlink="">
      <xdr:nvSpPr>
        <xdr:cNvPr id="59" name="右中かっこ 58"/>
        <xdr:cNvSpPr/>
      </xdr:nvSpPr>
      <xdr:spPr>
        <a:xfrm>
          <a:off x="7858126" y="7639050"/>
          <a:ext cx="133350" cy="504825"/>
        </a:xfrm>
        <a:prstGeom prst="rightBrace">
          <a:avLst>
            <a:gd name="adj1" fmla="val 8333"/>
            <a:gd name="adj2" fmla="val 57547"/>
          </a:avLst>
        </a:prstGeom>
        <a:solidFill>
          <a:srgbClr val="FFFF00"/>
        </a:solidFill>
        <a:ln>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371476</xdr:colOff>
      <xdr:row>57</xdr:row>
      <xdr:rowOff>0</xdr:rowOff>
    </xdr:from>
    <xdr:to>
      <xdr:col>9</xdr:col>
      <xdr:colOff>466726</xdr:colOff>
      <xdr:row>58</xdr:row>
      <xdr:rowOff>66675</xdr:rowOff>
    </xdr:to>
    <xdr:sp macro="" textlink="">
      <xdr:nvSpPr>
        <xdr:cNvPr id="60" name="下矢印 59"/>
        <xdr:cNvSpPr/>
      </xdr:nvSpPr>
      <xdr:spPr>
        <a:xfrm>
          <a:off x="6829426" y="9839325"/>
          <a:ext cx="952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161925</xdr:colOff>
      <xdr:row>55</xdr:row>
      <xdr:rowOff>152401</xdr:rowOff>
    </xdr:from>
    <xdr:to>
      <xdr:col>10</xdr:col>
      <xdr:colOff>180975</xdr:colOff>
      <xdr:row>56</xdr:row>
      <xdr:rowOff>152401</xdr:rowOff>
    </xdr:to>
    <xdr:sp macro="" textlink="">
      <xdr:nvSpPr>
        <xdr:cNvPr id="61" name="テキスト ボックス 60"/>
        <xdr:cNvSpPr txBox="1"/>
      </xdr:nvSpPr>
      <xdr:spPr>
        <a:xfrm>
          <a:off x="6619875" y="9648826"/>
          <a:ext cx="7048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58.85kg</a:t>
          </a:r>
          <a:endParaRPr kumimoji="1" lang="ja-JP" altLang="en-US" sz="1100">
            <a:solidFill>
              <a:srgbClr val="FF0000"/>
            </a:solidFill>
          </a:endParaRPr>
        </a:p>
      </xdr:txBody>
    </xdr:sp>
    <xdr:clientData/>
  </xdr:twoCellAnchor>
  <xdr:twoCellAnchor>
    <xdr:from>
      <xdr:col>3</xdr:col>
      <xdr:colOff>314325</xdr:colOff>
      <xdr:row>52</xdr:row>
      <xdr:rowOff>114300</xdr:rowOff>
    </xdr:from>
    <xdr:to>
      <xdr:col>4</xdr:col>
      <xdr:colOff>371475</xdr:colOff>
      <xdr:row>54</xdr:row>
      <xdr:rowOff>0</xdr:rowOff>
    </xdr:to>
    <xdr:sp macro="" textlink="">
      <xdr:nvSpPr>
        <xdr:cNvPr id="62" name="テキスト ボックス 61"/>
        <xdr:cNvSpPr txBox="1"/>
      </xdr:nvSpPr>
      <xdr:spPr>
        <a:xfrm>
          <a:off x="2657475" y="90963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55.91kg</a:t>
          </a:r>
          <a:endParaRPr kumimoji="1" lang="ja-JP" altLang="en-US" sz="1100">
            <a:solidFill>
              <a:srgbClr val="FF0000"/>
            </a:solidFill>
          </a:endParaRPr>
        </a:p>
      </xdr:txBody>
    </xdr:sp>
    <xdr:clientData/>
  </xdr:twoCellAnchor>
  <xdr:twoCellAnchor>
    <xdr:from>
      <xdr:col>3</xdr:col>
      <xdr:colOff>628649</xdr:colOff>
      <xdr:row>50</xdr:row>
      <xdr:rowOff>57149</xdr:rowOff>
    </xdr:from>
    <xdr:to>
      <xdr:col>4</xdr:col>
      <xdr:colOff>9525</xdr:colOff>
      <xdr:row>51</xdr:row>
      <xdr:rowOff>19050</xdr:rowOff>
    </xdr:to>
    <xdr:sp macro="" textlink="">
      <xdr:nvSpPr>
        <xdr:cNvPr id="63" name="下矢印 62"/>
        <xdr:cNvSpPr/>
      </xdr:nvSpPr>
      <xdr:spPr>
        <a:xfrm flipH="1">
          <a:off x="2971799" y="8696324"/>
          <a:ext cx="66676" cy="133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57</xdr:row>
      <xdr:rowOff>161926</xdr:rowOff>
    </xdr:from>
    <xdr:to>
      <xdr:col>5</xdr:col>
      <xdr:colOff>457200</xdr:colOff>
      <xdr:row>58</xdr:row>
      <xdr:rowOff>104776</xdr:rowOff>
    </xdr:to>
    <xdr:sp macro="" textlink="">
      <xdr:nvSpPr>
        <xdr:cNvPr id="64" name="テキスト ボックス 63"/>
        <xdr:cNvSpPr txBox="1"/>
      </xdr:nvSpPr>
      <xdr:spPr>
        <a:xfrm>
          <a:off x="3990975" y="10001251"/>
          <a:ext cx="180975" cy="11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x</a:t>
          </a:r>
          <a:endParaRPr kumimoji="1" lang="ja-JP" altLang="en-US" sz="1100"/>
        </a:p>
      </xdr:txBody>
    </xdr:sp>
    <xdr:clientData/>
  </xdr:twoCellAnchor>
  <xdr:twoCellAnchor>
    <xdr:from>
      <xdr:col>4</xdr:col>
      <xdr:colOff>0</xdr:colOff>
      <xdr:row>57</xdr:row>
      <xdr:rowOff>120865</xdr:rowOff>
    </xdr:from>
    <xdr:to>
      <xdr:col>6</xdr:col>
      <xdr:colOff>228600</xdr:colOff>
      <xdr:row>57</xdr:row>
      <xdr:rowOff>142875</xdr:rowOff>
    </xdr:to>
    <xdr:cxnSp macro="">
      <xdr:nvCxnSpPr>
        <xdr:cNvPr id="65" name="直線矢印コネクタ 64"/>
        <xdr:cNvCxnSpPr/>
      </xdr:nvCxnSpPr>
      <xdr:spPr>
        <a:xfrm>
          <a:off x="3028950" y="9960190"/>
          <a:ext cx="1600200" cy="2201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200024</xdr:colOff>
      <xdr:row>55</xdr:row>
      <xdr:rowOff>19049</xdr:rowOff>
    </xdr:from>
    <xdr:to>
      <xdr:col>9</xdr:col>
      <xdr:colOff>9525</xdr:colOff>
      <xdr:row>56</xdr:row>
      <xdr:rowOff>38100</xdr:rowOff>
    </xdr:to>
    <xdr:sp macro="" textlink="">
      <xdr:nvSpPr>
        <xdr:cNvPr id="66" name="テキスト ボックス 65"/>
        <xdr:cNvSpPr txBox="1"/>
      </xdr:nvSpPr>
      <xdr:spPr>
        <a:xfrm>
          <a:off x="5286374" y="9515474"/>
          <a:ext cx="1181101"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54.29-18.72xkg</a:t>
          </a:r>
          <a:endParaRPr kumimoji="1" lang="ja-JP" altLang="en-US" sz="1100">
            <a:solidFill>
              <a:srgbClr val="FF0000"/>
            </a:solidFill>
          </a:endParaRPr>
        </a:p>
      </xdr:txBody>
    </xdr:sp>
    <xdr:clientData/>
  </xdr:twoCellAnchor>
  <xdr:twoCellAnchor>
    <xdr:from>
      <xdr:col>6</xdr:col>
      <xdr:colOff>247650</xdr:colOff>
      <xdr:row>59</xdr:row>
      <xdr:rowOff>76200</xdr:rowOff>
    </xdr:from>
    <xdr:to>
      <xdr:col>11</xdr:col>
      <xdr:colOff>209550</xdr:colOff>
      <xdr:row>59</xdr:row>
      <xdr:rowOff>85725</xdr:rowOff>
    </xdr:to>
    <xdr:cxnSp macro="">
      <xdr:nvCxnSpPr>
        <xdr:cNvPr id="67" name="直線矢印コネクタ 66"/>
        <xdr:cNvCxnSpPr/>
      </xdr:nvCxnSpPr>
      <xdr:spPr>
        <a:xfrm>
          <a:off x="4648200" y="10258425"/>
          <a:ext cx="3390900"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133350</xdr:colOff>
      <xdr:row>57</xdr:row>
      <xdr:rowOff>159538</xdr:rowOff>
    </xdr:from>
    <xdr:to>
      <xdr:col>11</xdr:col>
      <xdr:colOff>285750</xdr:colOff>
      <xdr:row>59</xdr:row>
      <xdr:rowOff>80173</xdr:rowOff>
    </xdr:to>
    <xdr:pic>
      <xdr:nvPicPr>
        <xdr:cNvPr id="68" name="図 67"/>
        <xdr:cNvPicPr>
          <a:picLocks noChangeAspect="1"/>
        </xdr:cNvPicPr>
      </xdr:nvPicPr>
      <xdr:blipFill>
        <a:blip xmlns:r="http://schemas.openxmlformats.org/officeDocument/2006/relationships" r:embed="rId2"/>
        <a:stretch>
          <a:fillRect/>
        </a:stretch>
      </xdr:blipFill>
      <xdr:spPr>
        <a:xfrm>
          <a:off x="7962900" y="9998863"/>
          <a:ext cx="152400" cy="263535"/>
        </a:xfrm>
        <a:prstGeom prst="rect">
          <a:avLst/>
        </a:prstGeom>
      </xdr:spPr>
    </xdr:pic>
    <xdr:clientData/>
  </xdr:twoCellAnchor>
  <xdr:twoCellAnchor>
    <xdr:from>
      <xdr:col>10</xdr:col>
      <xdr:colOff>647701</xdr:colOff>
      <xdr:row>57</xdr:row>
      <xdr:rowOff>0</xdr:rowOff>
    </xdr:from>
    <xdr:to>
      <xdr:col>11</xdr:col>
      <xdr:colOff>495301</xdr:colOff>
      <xdr:row>57</xdr:row>
      <xdr:rowOff>171449</xdr:rowOff>
    </xdr:to>
    <xdr:sp macro="" textlink="">
      <xdr:nvSpPr>
        <xdr:cNvPr id="69" name="テキスト ボックス 68"/>
        <xdr:cNvSpPr txBox="1"/>
      </xdr:nvSpPr>
      <xdr:spPr>
        <a:xfrm>
          <a:off x="7791451" y="9839325"/>
          <a:ext cx="533400"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30kg</a:t>
          </a:r>
          <a:endParaRPr kumimoji="1" lang="ja-JP" altLang="en-US" sz="1100">
            <a:solidFill>
              <a:srgbClr val="FF0000"/>
            </a:solidFill>
          </a:endParaRPr>
        </a:p>
      </xdr:txBody>
    </xdr:sp>
    <xdr:clientData/>
  </xdr:twoCellAnchor>
  <xdr:twoCellAnchor>
    <xdr:from>
      <xdr:col>13</xdr:col>
      <xdr:colOff>9525</xdr:colOff>
      <xdr:row>60</xdr:row>
      <xdr:rowOff>28575</xdr:rowOff>
    </xdr:from>
    <xdr:to>
      <xdr:col>13</xdr:col>
      <xdr:colOff>666750</xdr:colOff>
      <xdr:row>61</xdr:row>
      <xdr:rowOff>28575</xdr:rowOff>
    </xdr:to>
    <xdr:sp macro="" textlink="">
      <xdr:nvSpPr>
        <xdr:cNvPr id="70" name="テキスト ボックス 69"/>
        <xdr:cNvSpPr txBox="1"/>
      </xdr:nvSpPr>
      <xdr:spPr>
        <a:xfrm>
          <a:off x="9210675" y="10382250"/>
          <a:ext cx="657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67.39kg</a:t>
          </a:r>
        </a:p>
        <a:p>
          <a:pPr algn="ctr"/>
          <a:endParaRPr kumimoji="1" lang="ja-JP" altLang="en-US" sz="1100">
            <a:solidFill>
              <a:srgbClr val="FF0000"/>
            </a:solidFill>
          </a:endParaRPr>
        </a:p>
      </xdr:txBody>
    </xdr:sp>
    <xdr:clientData/>
  </xdr:twoCellAnchor>
  <xdr:twoCellAnchor editAs="oneCell">
    <xdr:from>
      <xdr:col>13</xdr:col>
      <xdr:colOff>247650</xdr:colOff>
      <xdr:row>61</xdr:row>
      <xdr:rowOff>9725</xdr:rowOff>
    </xdr:from>
    <xdr:to>
      <xdr:col>13</xdr:col>
      <xdr:colOff>352425</xdr:colOff>
      <xdr:row>63</xdr:row>
      <xdr:rowOff>11084</xdr:rowOff>
    </xdr:to>
    <xdr:pic>
      <xdr:nvPicPr>
        <xdr:cNvPr id="71" name="図 70"/>
        <xdr:cNvPicPr>
          <a:picLocks noChangeAspect="1"/>
        </xdr:cNvPicPr>
      </xdr:nvPicPr>
      <xdr:blipFill>
        <a:blip xmlns:r="http://schemas.openxmlformats.org/officeDocument/2006/relationships" r:embed="rId2"/>
        <a:stretch>
          <a:fillRect/>
        </a:stretch>
      </xdr:blipFill>
      <xdr:spPr>
        <a:xfrm>
          <a:off x="9448800" y="10534850"/>
          <a:ext cx="104775" cy="344259"/>
        </a:xfrm>
        <a:prstGeom prst="rect">
          <a:avLst/>
        </a:prstGeom>
      </xdr:spPr>
    </xdr:pic>
    <xdr:clientData/>
  </xdr:twoCellAnchor>
  <xdr:twoCellAnchor>
    <xdr:from>
      <xdr:col>6</xdr:col>
      <xdr:colOff>285750</xdr:colOff>
      <xdr:row>63</xdr:row>
      <xdr:rowOff>9525</xdr:rowOff>
    </xdr:from>
    <xdr:to>
      <xdr:col>13</xdr:col>
      <xdr:colOff>300038</xdr:colOff>
      <xdr:row>63</xdr:row>
      <xdr:rowOff>11084</xdr:rowOff>
    </xdr:to>
    <xdr:cxnSp macro="">
      <xdr:nvCxnSpPr>
        <xdr:cNvPr id="72" name="直線矢印コネクタ 71"/>
        <xdr:cNvCxnSpPr>
          <a:endCxn id="71" idx="2"/>
        </xdr:cNvCxnSpPr>
      </xdr:nvCxnSpPr>
      <xdr:spPr>
        <a:xfrm>
          <a:off x="4686300" y="10877550"/>
          <a:ext cx="4814888" cy="155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361950</xdr:colOff>
      <xdr:row>62</xdr:row>
      <xdr:rowOff>9524</xdr:rowOff>
    </xdr:from>
    <xdr:to>
      <xdr:col>11</xdr:col>
      <xdr:colOff>571500</xdr:colOff>
      <xdr:row>62</xdr:row>
      <xdr:rowOff>161925</xdr:rowOff>
    </xdr:to>
    <xdr:sp macro="" textlink="">
      <xdr:nvSpPr>
        <xdr:cNvPr id="73" name="テキスト ボックス 72"/>
        <xdr:cNvSpPr txBox="1"/>
      </xdr:nvSpPr>
      <xdr:spPr>
        <a:xfrm>
          <a:off x="6819900" y="10706099"/>
          <a:ext cx="1581150" cy="15240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b="0" cap="none" spc="0">
              <a:ln w="0"/>
              <a:solidFill>
                <a:schemeClr val="tx1"/>
              </a:solidFill>
              <a:effectLst>
                <a:outerShdw blurRad="38100" dist="19050" dir="2700000" algn="tl" rotWithShape="0">
                  <a:schemeClr val="dk1">
                    <a:alpha val="40000"/>
                  </a:schemeClr>
                </a:outerShdw>
              </a:effectLst>
            </a:rPr>
            <a:t>4.75-x</a:t>
          </a: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171450</xdr:colOff>
      <xdr:row>44</xdr:row>
      <xdr:rowOff>161925</xdr:rowOff>
    </xdr:from>
    <xdr:to>
      <xdr:col>12</xdr:col>
      <xdr:colOff>266700</xdr:colOff>
      <xdr:row>46</xdr:row>
      <xdr:rowOff>114300</xdr:rowOff>
    </xdr:to>
    <xdr:sp macro="" textlink="">
      <xdr:nvSpPr>
        <xdr:cNvPr id="74" name="テキスト ボックス 73"/>
        <xdr:cNvSpPr txBox="1"/>
      </xdr:nvSpPr>
      <xdr:spPr>
        <a:xfrm>
          <a:off x="8001000" y="7772400"/>
          <a:ext cx="7810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296kg</a:t>
          </a:r>
          <a:endParaRPr kumimoji="1" lang="ja-JP" altLang="en-US" sz="1100">
            <a:solidFill>
              <a:srgbClr val="FF0000"/>
            </a:solidFill>
          </a:endParaRPr>
        </a:p>
      </xdr:txBody>
    </xdr:sp>
    <xdr:clientData/>
  </xdr:twoCellAnchor>
  <xdr:twoCellAnchor>
    <xdr:from>
      <xdr:col>4</xdr:col>
      <xdr:colOff>657225</xdr:colOff>
      <xdr:row>56</xdr:row>
      <xdr:rowOff>28575</xdr:rowOff>
    </xdr:from>
    <xdr:to>
      <xdr:col>5</xdr:col>
      <xdr:colOff>76200</xdr:colOff>
      <xdr:row>57</xdr:row>
      <xdr:rowOff>76200</xdr:rowOff>
    </xdr:to>
    <xdr:sp macro="" textlink="">
      <xdr:nvSpPr>
        <xdr:cNvPr id="75" name="下矢印 74"/>
        <xdr:cNvSpPr/>
      </xdr:nvSpPr>
      <xdr:spPr>
        <a:xfrm>
          <a:off x="3686175" y="9696450"/>
          <a:ext cx="104775" cy="219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55</xdr:row>
      <xdr:rowOff>0</xdr:rowOff>
    </xdr:from>
    <xdr:to>
      <xdr:col>5</xdr:col>
      <xdr:colOff>352425</xdr:colOff>
      <xdr:row>56</xdr:row>
      <xdr:rowOff>19050</xdr:rowOff>
    </xdr:to>
    <xdr:sp macro="" textlink="">
      <xdr:nvSpPr>
        <xdr:cNvPr id="76" name="テキスト ボックス 75"/>
        <xdr:cNvSpPr txBox="1"/>
      </xdr:nvSpPr>
      <xdr:spPr>
        <a:xfrm>
          <a:off x="3362325" y="9496425"/>
          <a:ext cx="7048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18.72xkg</a:t>
          </a:r>
          <a:endParaRPr kumimoji="1" lang="ja-JP" altLang="en-US" sz="1100">
            <a:solidFill>
              <a:srgbClr val="FF0000"/>
            </a:solidFill>
          </a:endParaRPr>
        </a:p>
      </xdr:txBody>
    </xdr:sp>
    <xdr:clientData/>
  </xdr:twoCellAnchor>
  <xdr:twoCellAnchor>
    <xdr:from>
      <xdr:col>6</xdr:col>
      <xdr:colOff>276225</xdr:colOff>
      <xdr:row>57</xdr:row>
      <xdr:rowOff>57150</xdr:rowOff>
    </xdr:from>
    <xdr:to>
      <xdr:col>8</xdr:col>
      <xdr:colOff>95250</xdr:colOff>
      <xdr:row>57</xdr:row>
      <xdr:rowOff>66675</xdr:rowOff>
    </xdr:to>
    <xdr:cxnSp macro="">
      <xdr:nvCxnSpPr>
        <xdr:cNvPr id="77" name="直線矢印コネクタ 76"/>
        <xdr:cNvCxnSpPr>
          <a:endCxn id="104" idx="2"/>
        </xdr:cNvCxnSpPr>
      </xdr:nvCxnSpPr>
      <xdr:spPr>
        <a:xfrm>
          <a:off x="4676775" y="9896475"/>
          <a:ext cx="119062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133350</xdr:rowOff>
    </xdr:from>
    <xdr:to>
      <xdr:col>6</xdr:col>
      <xdr:colOff>247650</xdr:colOff>
      <xdr:row>65</xdr:row>
      <xdr:rowOff>361950</xdr:rowOff>
    </xdr:to>
    <xdr:cxnSp macro="">
      <xdr:nvCxnSpPr>
        <xdr:cNvPr id="78" name="直線コネクタ 77"/>
        <xdr:cNvCxnSpPr/>
      </xdr:nvCxnSpPr>
      <xdr:spPr>
        <a:xfrm flipH="1">
          <a:off x="4629150" y="9115425"/>
          <a:ext cx="19050" cy="24574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57</xdr:row>
      <xdr:rowOff>95250</xdr:rowOff>
    </xdr:from>
    <xdr:to>
      <xdr:col>9</xdr:col>
      <xdr:colOff>228600</xdr:colOff>
      <xdr:row>58</xdr:row>
      <xdr:rowOff>57150</xdr:rowOff>
    </xdr:to>
    <xdr:sp macro="" textlink="">
      <xdr:nvSpPr>
        <xdr:cNvPr id="79" name="テキスト ボックス 78"/>
        <xdr:cNvSpPr txBox="1"/>
      </xdr:nvSpPr>
      <xdr:spPr>
        <a:xfrm>
          <a:off x="5857875" y="9934575"/>
          <a:ext cx="828675"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2.9-x</a:t>
          </a:r>
          <a:endParaRPr kumimoji="1" lang="ja-JP" altLang="en-US" sz="1100"/>
        </a:p>
      </xdr:txBody>
    </xdr:sp>
    <xdr:clientData/>
  </xdr:twoCellAnchor>
  <xdr:twoCellAnchor>
    <xdr:from>
      <xdr:col>6</xdr:col>
      <xdr:colOff>247650</xdr:colOff>
      <xdr:row>58</xdr:row>
      <xdr:rowOff>95250</xdr:rowOff>
    </xdr:from>
    <xdr:to>
      <xdr:col>9</xdr:col>
      <xdr:colOff>438150</xdr:colOff>
      <xdr:row>58</xdr:row>
      <xdr:rowOff>95252</xdr:rowOff>
    </xdr:to>
    <xdr:cxnSp macro="">
      <xdr:nvCxnSpPr>
        <xdr:cNvPr id="80" name="直線矢印コネクタ 79"/>
        <xdr:cNvCxnSpPr/>
      </xdr:nvCxnSpPr>
      <xdr:spPr>
        <a:xfrm>
          <a:off x="4648200" y="10106025"/>
          <a:ext cx="2247900" cy="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409574</xdr:colOff>
      <xdr:row>56</xdr:row>
      <xdr:rowOff>47625</xdr:rowOff>
    </xdr:from>
    <xdr:to>
      <xdr:col>7</xdr:col>
      <xdr:colOff>676275</xdr:colOff>
      <xdr:row>57</xdr:row>
      <xdr:rowOff>76200</xdr:rowOff>
    </xdr:to>
    <xdr:sp macro="" textlink="">
      <xdr:nvSpPr>
        <xdr:cNvPr id="81" name="テキスト ボックス 80"/>
        <xdr:cNvSpPr txBox="1"/>
      </xdr:nvSpPr>
      <xdr:spPr>
        <a:xfrm>
          <a:off x="4810124" y="9715500"/>
          <a:ext cx="95250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1.45-0.5x</a:t>
          </a:r>
          <a:endParaRPr kumimoji="1" lang="ja-JP" altLang="en-US" sz="1100"/>
        </a:p>
      </xdr:txBody>
    </xdr:sp>
    <xdr:clientData/>
  </xdr:twoCellAnchor>
  <xdr:twoCellAnchor>
    <xdr:from>
      <xdr:col>8</xdr:col>
      <xdr:colOff>314325</xdr:colOff>
      <xdr:row>52</xdr:row>
      <xdr:rowOff>9525</xdr:rowOff>
    </xdr:from>
    <xdr:to>
      <xdr:col>8</xdr:col>
      <xdr:colOff>409575</xdr:colOff>
      <xdr:row>53</xdr:row>
      <xdr:rowOff>95250</xdr:rowOff>
    </xdr:to>
    <xdr:sp macro="" textlink="">
      <xdr:nvSpPr>
        <xdr:cNvPr id="82" name="下矢印 81"/>
        <xdr:cNvSpPr/>
      </xdr:nvSpPr>
      <xdr:spPr>
        <a:xfrm>
          <a:off x="6086475" y="8991600"/>
          <a:ext cx="95250"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50</xdr:row>
      <xdr:rowOff>161925</xdr:rowOff>
    </xdr:from>
    <xdr:to>
      <xdr:col>9</xdr:col>
      <xdr:colOff>28574</xdr:colOff>
      <xdr:row>52</xdr:row>
      <xdr:rowOff>28575</xdr:rowOff>
    </xdr:to>
    <xdr:sp macro="" textlink="">
      <xdr:nvSpPr>
        <xdr:cNvPr id="83" name="テキスト ボックス 82"/>
        <xdr:cNvSpPr txBox="1"/>
      </xdr:nvSpPr>
      <xdr:spPr>
        <a:xfrm>
          <a:off x="5800725" y="8801100"/>
          <a:ext cx="68579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56.82kg</a:t>
          </a:r>
          <a:endParaRPr kumimoji="1" lang="ja-JP" altLang="en-US" sz="1100">
            <a:solidFill>
              <a:srgbClr val="FF0000"/>
            </a:solidFill>
          </a:endParaRPr>
        </a:p>
      </xdr:txBody>
    </xdr:sp>
    <xdr:clientData/>
  </xdr:twoCellAnchor>
  <xdr:twoCellAnchor>
    <xdr:from>
      <xdr:col>6</xdr:col>
      <xdr:colOff>266700</xdr:colOff>
      <xdr:row>52</xdr:row>
      <xdr:rowOff>133350</xdr:rowOff>
    </xdr:from>
    <xdr:to>
      <xdr:col>8</xdr:col>
      <xdr:colOff>361950</xdr:colOff>
      <xdr:row>52</xdr:row>
      <xdr:rowOff>142876</xdr:rowOff>
    </xdr:to>
    <xdr:cxnSp macro="">
      <xdr:nvCxnSpPr>
        <xdr:cNvPr id="84" name="直線矢印コネクタ 83"/>
        <xdr:cNvCxnSpPr/>
      </xdr:nvCxnSpPr>
      <xdr:spPr>
        <a:xfrm>
          <a:off x="4667250" y="9115425"/>
          <a:ext cx="1466850" cy="952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51</xdr:row>
      <xdr:rowOff>123826</xdr:rowOff>
    </xdr:from>
    <xdr:to>
      <xdr:col>8</xdr:col>
      <xdr:colOff>95249</xdr:colOff>
      <xdr:row>52</xdr:row>
      <xdr:rowOff>95250</xdr:rowOff>
    </xdr:to>
    <xdr:sp macro="" textlink="">
      <xdr:nvSpPr>
        <xdr:cNvPr id="85" name="テキスト ボックス 84"/>
        <xdr:cNvSpPr txBox="1"/>
      </xdr:nvSpPr>
      <xdr:spPr>
        <a:xfrm>
          <a:off x="5200650" y="8934451"/>
          <a:ext cx="666749" cy="142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(2.19-x)</a:t>
          </a:r>
          <a:endParaRPr kumimoji="1" lang="ja-JP" altLang="en-US" sz="1100"/>
        </a:p>
      </xdr:txBody>
    </xdr:sp>
    <xdr:clientData/>
  </xdr:twoCellAnchor>
  <xdr:twoCellAnchor>
    <xdr:from>
      <xdr:col>12</xdr:col>
      <xdr:colOff>352425</xdr:colOff>
      <xdr:row>58</xdr:row>
      <xdr:rowOff>152400</xdr:rowOff>
    </xdr:from>
    <xdr:to>
      <xdr:col>13</xdr:col>
      <xdr:colOff>295274</xdr:colOff>
      <xdr:row>59</xdr:row>
      <xdr:rowOff>161925</xdr:rowOff>
    </xdr:to>
    <xdr:sp macro="" textlink="">
      <xdr:nvSpPr>
        <xdr:cNvPr id="86" name="テキスト ボックス 85"/>
        <xdr:cNvSpPr txBox="1"/>
      </xdr:nvSpPr>
      <xdr:spPr>
        <a:xfrm>
          <a:off x="8867775" y="10163175"/>
          <a:ext cx="628649"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7.28kg</a:t>
          </a:r>
          <a:endParaRPr kumimoji="1" lang="ja-JP" altLang="en-US" sz="1100">
            <a:solidFill>
              <a:srgbClr val="FF0000"/>
            </a:solidFill>
          </a:endParaRPr>
        </a:p>
      </xdr:txBody>
    </xdr:sp>
    <xdr:clientData/>
  </xdr:twoCellAnchor>
  <xdr:twoCellAnchor>
    <xdr:from>
      <xdr:col>6</xdr:col>
      <xdr:colOff>247650</xdr:colOff>
      <xdr:row>61</xdr:row>
      <xdr:rowOff>152400</xdr:rowOff>
    </xdr:from>
    <xdr:to>
      <xdr:col>13</xdr:col>
      <xdr:colOff>38100</xdr:colOff>
      <xdr:row>61</xdr:row>
      <xdr:rowOff>152400</xdr:rowOff>
    </xdr:to>
    <xdr:cxnSp macro="">
      <xdr:nvCxnSpPr>
        <xdr:cNvPr id="87" name="直線矢印コネクタ 86"/>
        <xdr:cNvCxnSpPr/>
      </xdr:nvCxnSpPr>
      <xdr:spPr>
        <a:xfrm>
          <a:off x="4648200" y="10677525"/>
          <a:ext cx="45910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409575</xdr:colOff>
      <xdr:row>61</xdr:row>
      <xdr:rowOff>0</xdr:rowOff>
    </xdr:from>
    <xdr:to>
      <xdr:col>10</xdr:col>
      <xdr:colOff>476250</xdr:colOff>
      <xdr:row>62</xdr:row>
      <xdr:rowOff>9525</xdr:rowOff>
    </xdr:to>
    <xdr:sp macro="" textlink="">
      <xdr:nvSpPr>
        <xdr:cNvPr id="88" name="テキスト ボックス 87"/>
        <xdr:cNvSpPr txBox="1"/>
      </xdr:nvSpPr>
      <xdr:spPr>
        <a:xfrm>
          <a:off x="6867525" y="10525125"/>
          <a:ext cx="752475" cy="180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4.68-x</a:t>
          </a:r>
          <a:endParaRPr kumimoji="1" lang="ja-JP" altLang="en-US" sz="1100">
            <a:solidFill>
              <a:srgbClr val="000000"/>
            </a:solidFill>
          </a:endParaRPr>
        </a:p>
      </xdr:txBody>
    </xdr:sp>
    <xdr:clientData/>
  </xdr:twoCellAnchor>
  <xdr:twoCellAnchor>
    <xdr:from>
      <xdr:col>14</xdr:col>
      <xdr:colOff>161924</xdr:colOff>
      <xdr:row>63</xdr:row>
      <xdr:rowOff>0</xdr:rowOff>
    </xdr:from>
    <xdr:to>
      <xdr:col>15</xdr:col>
      <xdr:colOff>133349</xdr:colOff>
      <xdr:row>64</xdr:row>
      <xdr:rowOff>38100</xdr:rowOff>
    </xdr:to>
    <xdr:sp macro="" textlink="">
      <xdr:nvSpPr>
        <xdr:cNvPr id="89" name="テキスト ボックス 88"/>
        <xdr:cNvSpPr txBox="1"/>
      </xdr:nvSpPr>
      <xdr:spPr>
        <a:xfrm>
          <a:off x="10048874" y="10868025"/>
          <a:ext cx="6572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17.78kg</a:t>
          </a:r>
          <a:endParaRPr kumimoji="1" lang="ja-JP" altLang="en-US" sz="1100">
            <a:solidFill>
              <a:srgbClr val="FF0000"/>
            </a:solidFill>
          </a:endParaRPr>
        </a:p>
      </xdr:txBody>
    </xdr:sp>
    <xdr:clientData/>
  </xdr:twoCellAnchor>
  <xdr:twoCellAnchor>
    <xdr:from>
      <xdr:col>6</xdr:col>
      <xdr:colOff>285750</xdr:colOff>
      <xdr:row>65</xdr:row>
      <xdr:rowOff>66675</xdr:rowOff>
    </xdr:from>
    <xdr:to>
      <xdr:col>14</xdr:col>
      <xdr:colOff>552450</xdr:colOff>
      <xdr:row>65</xdr:row>
      <xdr:rowOff>85726</xdr:rowOff>
    </xdr:to>
    <xdr:cxnSp macro="">
      <xdr:nvCxnSpPr>
        <xdr:cNvPr id="90" name="直線矢印コネクタ 89"/>
        <xdr:cNvCxnSpPr/>
      </xdr:nvCxnSpPr>
      <xdr:spPr>
        <a:xfrm flipV="1">
          <a:off x="4686300" y="11277600"/>
          <a:ext cx="5753100" cy="190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495300</xdr:colOff>
      <xdr:row>62</xdr:row>
      <xdr:rowOff>142875</xdr:rowOff>
    </xdr:from>
    <xdr:to>
      <xdr:col>13</xdr:col>
      <xdr:colOff>571500</xdr:colOff>
      <xdr:row>63</xdr:row>
      <xdr:rowOff>161925</xdr:rowOff>
    </xdr:to>
    <xdr:sp macro="" textlink="">
      <xdr:nvSpPr>
        <xdr:cNvPr id="91" name="下矢印 90"/>
        <xdr:cNvSpPr/>
      </xdr:nvSpPr>
      <xdr:spPr>
        <a:xfrm>
          <a:off x="9696450" y="10839450"/>
          <a:ext cx="7620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447676</xdr:colOff>
      <xdr:row>64</xdr:row>
      <xdr:rowOff>57150</xdr:rowOff>
    </xdr:from>
    <xdr:to>
      <xdr:col>14</xdr:col>
      <xdr:colOff>561976</xdr:colOff>
      <xdr:row>65</xdr:row>
      <xdr:rowOff>47625</xdr:rowOff>
    </xdr:to>
    <xdr:sp macro="" textlink="">
      <xdr:nvSpPr>
        <xdr:cNvPr id="92" name="下矢印 91"/>
        <xdr:cNvSpPr/>
      </xdr:nvSpPr>
      <xdr:spPr>
        <a:xfrm>
          <a:off x="10334626" y="11096625"/>
          <a:ext cx="11430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64</xdr:row>
      <xdr:rowOff>104775</xdr:rowOff>
    </xdr:from>
    <xdr:to>
      <xdr:col>11</xdr:col>
      <xdr:colOff>171450</xdr:colOff>
      <xdr:row>65</xdr:row>
      <xdr:rowOff>57150</xdr:rowOff>
    </xdr:to>
    <xdr:sp macro="" textlink="">
      <xdr:nvSpPr>
        <xdr:cNvPr id="93" name="テキスト ボックス 92"/>
        <xdr:cNvSpPr txBox="1"/>
      </xdr:nvSpPr>
      <xdr:spPr>
        <a:xfrm>
          <a:off x="7305675" y="1114425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5.43-x</a:t>
          </a:r>
          <a:endParaRPr kumimoji="1" lang="ja-JP" altLang="en-US" sz="1100">
            <a:solidFill>
              <a:srgbClr val="000000"/>
            </a:solidFill>
          </a:endParaRPr>
        </a:p>
      </xdr:txBody>
    </xdr:sp>
    <xdr:clientData/>
  </xdr:twoCellAnchor>
  <xdr:twoCellAnchor>
    <xdr:from>
      <xdr:col>13</xdr:col>
      <xdr:colOff>342899</xdr:colOff>
      <xdr:row>61</xdr:row>
      <xdr:rowOff>161924</xdr:rowOff>
    </xdr:from>
    <xdr:to>
      <xdr:col>14</xdr:col>
      <xdr:colOff>228600</xdr:colOff>
      <xdr:row>62</xdr:row>
      <xdr:rowOff>152399</xdr:rowOff>
    </xdr:to>
    <xdr:sp macro="" textlink="">
      <xdr:nvSpPr>
        <xdr:cNvPr id="94" name="テキスト ボックス 93"/>
        <xdr:cNvSpPr txBox="1"/>
      </xdr:nvSpPr>
      <xdr:spPr>
        <a:xfrm>
          <a:off x="9544049" y="10687049"/>
          <a:ext cx="5715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6.55kg</a:t>
          </a:r>
        </a:p>
        <a:p>
          <a:pPr algn="ctr"/>
          <a:endParaRPr kumimoji="1" lang="ja-JP" altLang="en-US" sz="1100">
            <a:solidFill>
              <a:srgbClr val="FF0000"/>
            </a:solidFill>
          </a:endParaRPr>
        </a:p>
      </xdr:txBody>
    </xdr:sp>
    <xdr:clientData/>
  </xdr:twoCellAnchor>
  <xdr:twoCellAnchor>
    <xdr:from>
      <xdr:col>12</xdr:col>
      <xdr:colOff>666750</xdr:colOff>
      <xdr:row>60</xdr:row>
      <xdr:rowOff>0</xdr:rowOff>
    </xdr:from>
    <xdr:to>
      <xdr:col>13</xdr:col>
      <xdr:colOff>38100</xdr:colOff>
      <xdr:row>61</xdr:row>
      <xdr:rowOff>95250</xdr:rowOff>
    </xdr:to>
    <xdr:sp macro="" textlink="">
      <xdr:nvSpPr>
        <xdr:cNvPr id="95" name="下矢印 94"/>
        <xdr:cNvSpPr/>
      </xdr:nvSpPr>
      <xdr:spPr>
        <a:xfrm>
          <a:off x="9182100" y="10353675"/>
          <a:ext cx="57150"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63</xdr:row>
      <xdr:rowOff>161925</xdr:rowOff>
    </xdr:from>
    <xdr:to>
      <xdr:col>13</xdr:col>
      <xdr:colOff>533400</xdr:colOff>
      <xdr:row>64</xdr:row>
      <xdr:rowOff>47626</xdr:rowOff>
    </xdr:to>
    <xdr:cxnSp macro="">
      <xdr:nvCxnSpPr>
        <xdr:cNvPr id="96" name="直線矢印コネクタ 95"/>
        <xdr:cNvCxnSpPr>
          <a:endCxn id="91" idx="2"/>
        </xdr:cNvCxnSpPr>
      </xdr:nvCxnSpPr>
      <xdr:spPr>
        <a:xfrm flipV="1">
          <a:off x="4676775" y="11029950"/>
          <a:ext cx="5057775" cy="5715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247650</xdr:colOff>
      <xdr:row>63</xdr:row>
      <xdr:rowOff>28575</xdr:rowOff>
    </xdr:from>
    <xdr:to>
      <xdr:col>10</xdr:col>
      <xdr:colOff>400050</xdr:colOff>
      <xdr:row>64</xdr:row>
      <xdr:rowOff>19050</xdr:rowOff>
    </xdr:to>
    <xdr:sp macro="" textlink="">
      <xdr:nvSpPr>
        <xdr:cNvPr id="97" name="テキスト ボックス 96"/>
        <xdr:cNvSpPr txBox="1"/>
      </xdr:nvSpPr>
      <xdr:spPr>
        <a:xfrm>
          <a:off x="6705600" y="10896600"/>
          <a:ext cx="8382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0000"/>
              </a:solidFill>
            </a:rPr>
            <a:t>5.06-x</a:t>
          </a:r>
          <a:endParaRPr kumimoji="1" lang="ja-JP" altLang="en-US" sz="1100">
            <a:solidFill>
              <a:srgbClr val="000000"/>
            </a:solidFill>
          </a:endParaRPr>
        </a:p>
      </xdr:txBody>
    </xdr:sp>
    <xdr:clientData/>
  </xdr:twoCellAnchor>
  <xdr:twoCellAnchor>
    <xdr:from>
      <xdr:col>6</xdr:col>
      <xdr:colOff>123825</xdr:colOff>
      <xdr:row>41</xdr:row>
      <xdr:rowOff>9525</xdr:rowOff>
    </xdr:from>
    <xdr:to>
      <xdr:col>6</xdr:col>
      <xdr:colOff>381000</xdr:colOff>
      <xdr:row>42</xdr:row>
      <xdr:rowOff>47625</xdr:rowOff>
    </xdr:to>
    <xdr:sp macro="" textlink="">
      <xdr:nvSpPr>
        <xdr:cNvPr id="98" name="二等辺三角形 97"/>
        <xdr:cNvSpPr/>
      </xdr:nvSpPr>
      <xdr:spPr>
        <a:xfrm>
          <a:off x="4524375" y="7105650"/>
          <a:ext cx="257175" cy="209550"/>
        </a:xfrm>
        <a:prstGeom prs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619125</xdr:colOff>
      <xdr:row>36</xdr:row>
      <xdr:rowOff>76200</xdr:rowOff>
    </xdr:from>
    <xdr:to>
      <xdr:col>17</xdr:col>
      <xdr:colOff>76200</xdr:colOff>
      <xdr:row>37</xdr:row>
      <xdr:rowOff>76201</xdr:rowOff>
    </xdr:to>
    <xdr:sp macro="" textlink="">
      <xdr:nvSpPr>
        <xdr:cNvPr id="99" name="二等辺三角形 98"/>
        <xdr:cNvSpPr/>
      </xdr:nvSpPr>
      <xdr:spPr>
        <a:xfrm>
          <a:off x="11877675" y="6315075"/>
          <a:ext cx="142875" cy="171451"/>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466725</xdr:colOff>
      <xdr:row>37</xdr:row>
      <xdr:rowOff>133350</xdr:rowOff>
    </xdr:from>
    <xdr:to>
      <xdr:col>14</xdr:col>
      <xdr:colOff>523875</xdr:colOff>
      <xdr:row>38</xdr:row>
      <xdr:rowOff>161925</xdr:rowOff>
    </xdr:to>
    <xdr:sp macro="" textlink="">
      <xdr:nvSpPr>
        <xdr:cNvPr id="100" name="下矢印 99"/>
        <xdr:cNvSpPr/>
      </xdr:nvSpPr>
      <xdr:spPr>
        <a:xfrm>
          <a:off x="10353675" y="65436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36</xdr:row>
      <xdr:rowOff>142874</xdr:rowOff>
    </xdr:from>
    <xdr:to>
      <xdr:col>15</xdr:col>
      <xdr:colOff>219075</xdr:colOff>
      <xdr:row>37</xdr:row>
      <xdr:rowOff>142875</xdr:rowOff>
    </xdr:to>
    <xdr:sp macro="" textlink="">
      <xdr:nvSpPr>
        <xdr:cNvPr id="101" name="テキスト ボックス 100"/>
        <xdr:cNvSpPr txBox="1"/>
      </xdr:nvSpPr>
      <xdr:spPr>
        <a:xfrm>
          <a:off x="9953625" y="6381749"/>
          <a:ext cx="838200" cy="17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ウィンチ柱</a:t>
          </a:r>
        </a:p>
      </xdr:txBody>
    </xdr:sp>
    <xdr:clientData/>
  </xdr:twoCellAnchor>
  <xdr:twoCellAnchor>
    <xdr:from>
      <xdr:col>14</xdr:col>
      <xdr:colOff>0</xdr:colOff>
      <xdr:row>38</xdr:row>
      <xdr:rowOff>47625</xdr:rowOff>
    </xdr:from>
    <xdr:to>
      <xdr:col>14</xdr:col>
      <xdr:colOff>485775</xdr:colOff>
      <xdr:row>38</xdr:row>
      <xdr:rowOff>57150</xdr:rowOff>
    </xdr:to>
    <xdr:cxnSp macro="">
      <xdr:nvCxnSpPr>
        <xdr:cNvPr id="102" name="直線矢印コネクタ 101"/>
        <xdr:cNvCxnSpPr/>
      </xdr:nvCxnSpPr>
      <xdr:spPr>
        <a:xfrm flipV="1">
          <a:off x="9886950" y="6629400"/>
          <a:ext cx="485775" cy="95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666749</xdr:colOff>
      <xdr:row>38</xdr:row>
      <xdr:rowOff>57149</xdr:rowOff>
    </xdr:from>
    <xdr:to>
      <xdr:col>14</xdr:col>
      <xdr:colOff>561974</xdr:colOff>
      <xdr:row>39</xdr:row>
      <xdr:rowOff>9525</xdr:rowOff>
    </xdr:to>
    <xdr:sp macro="" textlink="">
      <xdr:nvSpPr>
        <xdr:cNvPr id="103" name="テキスト ボックス 102"/>
        <xdr:cNvSpPr txBox="1"/>
      </xdr:nvSpPr>
      <xdr:spPr>
        <a:xfrm>
          <a:off x="9867899" y="6638924"/>
          <a:ext cx="581025"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0.23m</a:t>
          </a:r>
          <a:endParaRPr kumimoji="1" lang="ja-JP" altLang="en-US" sz="1100"/>
        </a:p>
      </xdr:txBody>
    </xdr:sp>
    <xdr:clientData/>
  </xdr:twoCellAnchor>
  <xdr:twoCellAnchor>
    <xdr:from>
      <xdr:col>8</xdr:col>
      <xdr:colOff>38100</xdr:colOff>
      <xdr:row>56</xdr:row>
      <xdr:rowOff>38101</xdr:rowOff>
    </xdr:from>
    <xdr:to>
      <xdr:col>8</xdr:col>
      <xdr:colOff>152400</xdr:colOff>
      <xdr:row>57</xdr:row>
      <xdr:rowOff>66675</xdr:rowOff>
    </xdr:to>
    <xdr:sp macro="" textlink="">
      <xdr:nvSpPr>
        <xdr:cNvPr id="104" name="下矢印 103"/>
        <xdr:cNvSpPr/>
      </xdr:nvSpPr>
      <xdr:spPr>
        <a:xfrm>
          <a:off x="5810250" y="9705976"/>
          <a:ext cx="114300" cy="200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59</xdr:row>
      <xdr:rowOff>161925</xdr:rowOff>
    </xdr:from>
    <xdr:to>
      <xdr:col>6</xdr:col>
      <xdr:colOff>257175</xdr:colOff>
      <xdr:row>59</xdr:row>
      <xdr:rowOff>161926</xdr:rowOff>
    </xdr:to>
    <xdr:cxnSp macro="">
      <xdr:nvCxnSpPr>
        <xdr:cNvPr id="105" name="直線矢印コネクタ 104"/>
        <xdr:cNvCxnSpPr/>
      </xdr:nvCxnSpPr>
      <xdr:spPr>
        <a:xfrm>
          <a:off x="3724275" y="10344150"/>
          <a:ext cx="933450" cy="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59</xdr:row>
      <xdr:rowOff>133349</xdr:rowOff>
    </xdr:from>
    <xdr:to>
      <xdr:col>6</xdr:col>
      <xdr:colOff>9525</xdr:colOff>
      <xdr:row>61</xdr:row>
      <xdr:rowOff>28575</xdr:rowOff>
    </xdr:to>
    <xdr:sp macro="" textlink="">
      <xdr:nvSpPr>
        <xdr:cNvPr id="106" name="テキスト ボックス 105"/>
        <xdr:cNvSpPr txBox="1"/>
      </xdr:nvSpPr>
      <xdr:spPr>
        <a:xfrm>
          <a:off x="3952875" y="10315574"/>
          <a:ext cx="45720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0.5x</a:t>
          </a:r>
          <a:endParaRPr kumimoji="1" lang="ja-JP" altLang="en-US" sz="1100"/>
        </a:p>
      </xdr:txBody>
    </xdr:sp>
    <xdr:clientData/>
  </xdr:twoCellAnchor>
  <xdr:oneCellAnchor>
    <xdr:from>
      <xdr:col>8</xdr:col>
      <xdr:colOff>523875</xdr:colOff>
      <xdr:row>65</xdr:row>
      <xdr:rowOff>152400</xdr:rowOff>
    </xdr:from>
    <xdr:ext cx="184731" cy="264560"/>
    <xdr:sp macro="" textlink="">
      <xdr:nvSpPr>
        <xdr:cNvPr id="107" name="テキスト ボックス 106"/>
        <xdr:cNvSpPr txBox="1"/>
      </xdr:nvSpPr>
      <xdr:spPr>
        <a:xfrm>
          <a:off x="6296025" y="113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476250</xdr:colOff>
      <xdr:row>58</xdr:row>
      <xdr:rowOff>76200</xdr:rowOff>
    </xdr:from>
    <xdr:to>
      <xdr:col>10</xdr:col>
      <xdr:colOff>390525</xdr:colOff>
      <xdr:row>59</xdr:row>
      <xdr:rowOff>85725</xdr:rowOff>
    </xdr:to>
    <xdr:sp macro="" textlink="">
      <xdr:nvSpPr>
        <xdr:cNvPr id="108" name="テキスト ボックス 107"/>
        <xdr:cNvSpPr txBox="1"/>
      </xdr:nvSpPr>
      <xdr:spPr>
        <a:xfrm>
          <a:off x="6934200" y="10086975"/>
          <a:ext cx="6000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3.62-x</a:t>
          </a:r>
          <a:endParaRPr kumimoji="1" lang="ja-JP" altLang="en-US" sz="1100"/>
        </a:p>
      </xdr:txBody>
    </xdr:sp>
    <xdr:clientData/>
  </xdr:twoCellAnchor>
  <xdr:twoCellAnchor>
    <xdr:from>
      <xdr:col>9</xdr:col>
      <xdr:colOff>152400</xdr:colOff>
      <xdr:row>38</xdr:row>
      <xdr:rowOff>133350</xdr:rowOff>
    </xdr:from>
    <xdr:to>
      <xdr:col>10</xdr:col>
      <xdr:colOff>209550</xdr:colOff>
      <xdr:row>40</xdr:row>
      <xdr:rowOff>66675</xdr:rowOff>
    </xdr:to>
    <xdr:sp macro="" textlink="">
      <xdr:nvSpPr>
        <xdr:cNvPr id="109" name="テキスト ボックス 108"/>
        <xdr:cNvSpPr txBox="1"/>
      </xdr:nvSpPr>
      <xdr:spPr>
        <a:xfrm>
          <a:off x="6610350" y="6715125"/>
          <a:ext cx="7429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285kg</a:t>
          </a:r>
          <a:endParaRPr kumimoji="1" lang="ja-JP" altLang="en-US" sz="1100">
            <a:solidFill>
              <a:srgbClr val="FF0000"/>
            </a:solidFill>
          </a:endParaRPr>
        </a:p>
      </xdr:txBody>
    </xdr:sp>
    <xdr:clientData/>
  </xdr:twoCellAnchor>
  <xdr:twoCellAnchor>
    <xdr:from>
      <xdr:col>3</xdr:col>
      <xdr:colOff>323849</xdr:colOff>
      <xdr:row>38</xdr:row>
      <xdr:rowOff>142875</xdr:rowOff>
    </xdr:from>
    <xdr:to>
      <xdr:col>4</xdr:col>
      <xdr:colOff>352424</xdr:colOff>
      <xdr:row>40</xdr:row>
      <xdr:rowOff>19050</xdr:rowOff>
    </xdr:to>
    <xdr:sp macro="" textlink="">
      <xdr:nvSpPr>
        <xdr:cNvPr id="110" name="テキスト ボックス 109"/>
        <xdr:cNvSpPr txBox="1"/>
      </xdr:nvSpPr>
      <xdr:spPr>
        <a:xfrm>
          <a:off x="2666999" y="6724650"/>
          <a:ext cx="714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368.1kg</a:t>
          </a:r>
          <a:endParaRPr kumimoji="1" lang="ja-JP" altLang="en-US" sz="1100">
            <a:solidFill>
              <a:srgbClr val="FF0000"/>
            </a:solidFill>
          </a:endParaRPr>
        </a:p>
      </xdr:txBody>
    </xdr:sp>
    <xdr:clientData/>
  </xdr:twoCellAnchor>
  <xdr:twoCellAnchor>
    <xdr:from>
      <xdr:col>3</xdr:col>
      <xdr:colOff>285750</xdr:colOff>
      <xdr:row>50</xdr:row>
      <xdr:rowOff>152400</xdr:rowOff>
    </xdr:from>
    <xdr:to>
      <xdr:col>4</xdr:col>
      <xdr:colOff>342900</xdr:colOff>
      <xdr:row>52</xdr:row>
      <xdr:rowOff>38100</xdr:rowOff>
    </xdr:to>
    <xdr:sp macro="" textlink="">
      <xdr:nvSpPr>
        <xdr:cNvPr id="111" name="テキスト ボックス 110"/>
        <xdr:cNvSpPr txBox="1"/>
      </xdr:nvSpPr>
      <xdr:spPr>
        <a:xfrm>
          <a:off x="2628900" y="879157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53.37kg</a:t>
          </a:r>
          <a:endParaRPr kumimoji="1" lang="ja-JP" altLang="en-US" sz="1100">
            <a:solidFill>
              <a:srgbClr val="FF0000"/>
            </a:solidFill>
          </a:endParaRPr>
        </a:p>
      </xdr:txBody>
    </xdr:sp>
    <xdr:clientData/>
  </xdr:twoCellAnchor>
  <xdr:twoCellAnchor>
    <xdr:from>
      <xdr:col>5</xdr:col>
      <xdr:colOff>9524</xdr:colOff>
      <xdr:row>59</xdr:row>
      <xdr:rowOff>9524</xdr:rowOff>
    </xdr:from>
    <xdr:to>
      <xdr:col>5</xdr:col>
      <xdr:colOff>666749</xdr:colOff>
      <xdr:row>59</xdr:row>
      <xdr:rowOff>133349</xdr:rowOff>
    </xdr:to>
    <xdr:sp macro="" textlink="">
      <xdr:nvSpPr>
        <xdr:cNvPr id="112" name="テキスト ボックス 111"/>
        <xdr:cNvSpPr txBox="1"/>
      </xdr:nvSpPr>
      <xdr:spPr>
        <a:xfrm>
          <a:off x="3724274" y="10191749"/>
          <a:ext cx="657225" cy="1238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609600</xdr:colOff>
      <xdr:row>65</xdr:row>
      <xdr:rowOff>19050</xdr:rowOff>
    </xdr:from>
    <xdr:to>
      <xdr:col>17</xdr:col>
      <xdr:colOff>38100</xdr:colOff>
      <xdr:row>65</xdr:row>
      <xdr:rowOff>180975</xdr:rowOff>
    </xdr:to>
    <xdr:sp macro="" textlink="">
      <xdr:nvSpPr>
        <xdr:cNvPr id="113" name="下矢印 112"/>
        <xdr:cNvSpPr/>
      </xdr:nvSpPr>
      <xdr:spPr>
        <a:xfrm>
          <a:off x="11868150" y="11229975"/>
          <a:ext cx="114300" cy="16192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390525</xdr:colOff>
      <xdr:row>64</xdr:row>
      <xdr:rowOff>38099</xdr:rowOff>
    </xdr:from>
    <xdr:to>
      <xdr:col>17</xdr:col>
      <xdr:colOff>295275</xdr:colOff>
      <xdr:row>65</xdr:row>
      <xdr:rowOff>28575</xdr:rowOff>
    </xdr:to>
    <xdr:sp macro="" textlink="">
      <xdr:nvSpPr>
        <xdr:cNvPr id="114" name="テキスト ボックス 113"/>
        <xdr:cNvSpPr txBox="1"/>
      </xdr:nvSpPr>
      <xdr:spPr>
        <a:xfrm>
          <a:off x="11649075" y="11077574"/>
          <a:ext cx="590550"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1.2kg</a:t>
          </a:r>
          <a:endParaRPr kumimoji="1" lang="ja-JP" altLang="en-US" sz="1100">
            <a:solidFill>
              <a:srgbClr val="FF0000"/>
            </a:solidFill>
          </a:endParaRPr>
        </a:p>
      </xdr:txBody>
    </xdr:sp>
    <xdr:clientData/>
  </xdr:twoCellAnchor>
  <xdr:twoCellAnchor>
    <xdr:from>
      <xdr:col>6</xdr:col>
      <xdr:colOff>224600</xdr:colOff>
      <xdr:row>65</xdr:row>
      <xdr:rowOff>238127</xdr:rowOff>
    </xdr:from>
    <xdr:to>
      <xdr:col>16</xdr:col>
      <xdr:colOff>657225</xdr:colOff>
      <xdr:row>65</xdr:row>
      <xdr:rowOff>257175</xdr:rowOff>
    </xdr:to>
    <xdr:cxnSp macro="">
      <xdr:nvCxnSpPr>
        <xdr:cNvPr id="115" name="直線矢印コネクタ 114"/>
        <xdr:cNvCxnSpPr/>
      </xdr:nvCxnSpPr>
      <xdr:spPr>
        <a:xfrm>
          <a:off x="4625150" y="11449052"/>
          <a:ext cx="7290625" cy="19048"/>
        </a:xfrm>
        <a:prstGeom prst="straightConnector1">
          <a:avLst/>
        </a:prstGeom>
        <a:noFill/>
        <a:ln w="6350" cap="flat" cmpd="sng" algn="ctr">
          <a:solidFill>
            <a:srgbClr val="5B9BD5"/>
          </a:solidFill>
          <a:prstDash val="solid"/>
          <a:miter lim="800000"/>
          <a:headEnd type="triangle"/>
          <a:tailEnd type="triangle"/>
        </a:ln>
        <a:effectLst/>
      </xdr:spPr>
    </xdr:cxnSp>
    <xdr:clientData/>
  </xdr:twoCellAnchor>
  <xdr:twoCellAnchor>
    <xdr:from>
      <xdr:col>10</xdr:col>
      <xdr:colOff>600075</xdr:colOff>
      <xdr:row>65</xdr:row>
      <xdr:rowOff>104775</xdr:rowOff>
    </xdr:from>
    <xdr:to>
      <xdr:col>11</xdr:col>
      <xdr:colOff>609600</xdr:colOff>
      <xdr:row>65</xdr:row>
      <xdr:rowOff>228600</xdr:rowOff>
    </xdr:to>
    <xdr:sp macro="" textlink="">
      <xdr:nvSpPr>
        <xdr:cNvPr id="116" name="テキスト ボックス 115"/>
        <xdr:cNvSpPr txBox="1"/>
      </xdr:nvSpPr>
      <xdr:spPr>
        <a:xfrm>
          <a:off x="7743825" y="11315700"/>
          <a:ext cx="695325" cy="1238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rgbClr val="000000"/>
              </a:solidFill>
            </a:rPr>
            <a:t>6.625-x</a:t>
          </a:r>
          <a:endParaRPr kumimoji="1" lang="ja-JP" altLang="en-US" sz="1100">
            <a:solidFill>
              <a:srgbClr val="000000"/>
            </a:solidFill>
          </a:endParaRPr>
        </a:p>
      </xdr:txBody>
    </xdr:sp>
    <xdr:clientData/>
  </xdr:twoCellAnchor>
  <xdr:twoCellAnchor editAs="oneCell">
    <xdr:from>
      <xdr:col>11</xdr:col>
      <xdr:colOff>628650</xdr:colOff>
      <xdr:row>58</xdr:row>
      <xdr:rowOff>140488</xdr:rowOff>
    </xdr:from>
    <xdr:to>
      <xdr:col>12</xdr:col>
      <xdr:colOff>95250</xdr:colOff>
      <xdr:row>60</xdr:row>
      <xdr:rowOff>61123</xdr:rowOff>
    </xdr:to>
    <xdr:pic>
      <xdr:nvPicPr>
        <xdr:cNvPr id="117" name="図 116"/>
        <xdr:cNvPicPr>
          <a:picLocks noChangeAspect="1"/>
        </xdr:cNvPicPr>
      </xdr:nvPicPr>
      <xdr:blipFill>
        <a:blip xmlns:r="http://schemas.openxmlformats.org/officeDocument/2006/relationships" r:embed="rId2"/>
        <a:stretch>
          <a:fillRect/>
        </a:stretch>
      </xdr:blipFill>
      <xdr:spPr>
        <a:xfrm>
          <a:off x="8458200" y="10151263"/>
          <a:ext cx="152400" cy="263535"/>
        </a:xfrm>
        <a:prstGeom prst="rect">
          <a:avLst/>
        </a:prstGeom>
      </xdr:spPr>
    </xdr:pic>
    <xdr:clientData/>
  </xdr:twoCellAnchor>
  <xdr:twoCellAnchor>
    <xdr:from>
      <xdr:col>6</xdr:col>
      <xdr:colOff>190500</xdr:colOff>
      <xdr:row>60</xdr:row>
      <xdr:rowOff>76200</xdr:rowOff>
    </xdr:from>
    <xdr:to>
      <xdr:col>12</xdr:col>
      <xdr:colOff>9525</xdr:colOff>
      <xdr:row>60</xdr:row>
      <xdr:rowOff>80173</xdr:rowOff>
    </xdr:to>
    <xdr:cxnSp macro="">
      <xdr:nvCxnSpPr>
        <xdr:cNvPr id="118" name="直線矢印コネクタ 117"/>
        <xdr:cNvCxnSpPr/>
      </xdr:nvCxnSpPr>
      <xdr:spPr>
        <a:xfrm>
          <a:off x="4591050" y="10429875"/>
          <a:ext cx="3933825" cy="397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59</xdr:row>
      <xdr:rowOff>76200</xdr:rowOff>
    </xdr:from>
    <xdr:to>
      <xdr:col>9</xdr:col>
      <xdr:colOff>666750</xdr:colOff>
      <xdr:row>60</xdr:row>
      <xdr:rowOff>85725</xdr:rowOff>
    </xdr:to>
    <xdr:sp macro="" textlink="">
      <xdr:nvSpPr>
        <xdr:cNvPr id="119" name="テキスト ボックス 118"/>
        <xdr:cNvSpPr txBox="1"/>
      </xdr:nvSpPr>
      <xdr:spPr>
        <a:xfrm>
          <a:off x="6419850" y="10258425"/>
          <a:ext cx="7048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5.145-x</a:t>
          </a:r>
          <a:endParaRPr kumimoji="1" lang="ja-JP" altLang="en-US" sz="1100"/>
        </a:p>
      </xdr:txBody>
    </xdr:sp>
    <xdr:clientData/>
  </xdr:twoCellAnchor>
  <xdr:twoCellAnchor>
    <xdr:from>
      <xdr:col>11</xdr:col>
      <xdr:colOff>371476</xdr:colOff>
      <xdr:row>58</xdr:row>
      <xdr:rowOff>1</xdr:rowOff>
    </xdr:from>
    <xdr:to>
      <xdr:col>12</xdr:col>
      <xdr:colOff>342900</xdr:colOff>
      <xdr:row>58</xdr:row>
      <xdr:rowOff>152401</xdr:rowOff>
    </xdr:to>
    <xdr:sp macro="" textlink="">
      <xdr:nvSpPr>
        <xdr:cNvPr id="120" name="テキスト ボックス 119"/>
        <xdr:cNvSpPr txBox="1"/>
      </xdr:nvSpPr>
      <xdr:spPr>
        <a:xfrm>
          <a:off x="8201026" y="10010776"/>
          <a:ext cx="657224"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5.89kg</a:t>
          </a:r>
          <a:endParaRPr kumimoji="1" lang="ja-JP" altLang="en-US" sz="1100">
            <a:solidFill>
              <a:srgbClr val="FF0000"/>
            </a:solidFill>
          </a:endParaRPr>
        </a:p>
      </xdr:txBody>
    </xdr:sp>
    <xdr:clientData/>
  </xdr:twoCellAnchor>
  <xdr:twoCellAnchor>
    <xdr:from>
      <xdr:col>2</xdr:col>
      <xdr:colOff>923925</xdr:colOff>
      <xdr:row>115</xdr:row>
      <xdr:rowOff>133351</xdr:rowOff>
    </xdr:from>
    <xdr:to>
      <xdr:col>3</xdr:col>
      <xdr:colOff>57150</xdr:colOff>
      <xdr:row>117</xdr:row>
      <xdr:rowOff>152401</xdr:rowOff>
    </xdr:to>
    <xdr:sp macro="" textlink="">
      <xdr:nvSpPr>
        <xdr:cNvPr id="122" name="下矢印 121"/>
        <xdr:cNvSpPr/>
      </xdr:nvSpPr>
      <xdr:spPr>
        <a:xfrm>
          <a:off x="2295525" y="20145376"/>
          <a:ext cx="104775" cy="361950"/>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628650</xdr:colOff>
      <xdr:row>116</xdr:row>
      <xdr:rowOff>114300</xdr:rowOff>
    </xdr:from>
    <xdr:to>
      <xdr:col>5</xdr:col>
      <xdr:colOff>47625</xdr:colOff>
      <xdr:row>117</xdr:row>
      <xdr:rowOff>161925</xdr:rowOff>
    </xdr:to>
    <xdr:sp macro="" textlink="">
      <xdr:nvSpPr>
        <xdr:cNvPr id="123" name="下矢印 122"/>
        <xdr:cNvSpPr/>
      </xdr:nvSpPr>
      <xdr:spPr>
        <a:xfrm>
          <a:off x="3657600" y="19954875"/>
          <a:ext cx="104775" cy="219075"/>
        </a:xfrm>
        <a:prstGeom prst="down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657225</xdr:colOff>
      <xdr:row>114</xdr:row>
      <xdr:rowOff>76200</xdr:rowOff>
    </xdr:from>
    <xdr:to>
      <xdr:col>3</xdr:col>
      <xdr:colOff>428625</xdr:colOff>
      <xdr:row>115</xdr:row>
      <xdr:rowOff>133350</xdr:rowOff>
    </xdr:to>
    <xdr:sp macro="" textlink="">
      <xdr:nvSpPr>
        <xdr:cNvPr id="125" name="テキスト ボックス 124"/>
        <xdr:cNvSpPr txBox="1"/>
      </xdr:nvSpPr>
      <xdr:spPr>
        <a:xfrm>
          <a:off x="2028825" y="19916775"/>
          <a:ext cx="74295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428.8kg</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314325</xdr:colOff>
      <xdr:row>115</xdr:row>
      <xdr:rowOff>57150</xdr:rowOff>
    </xdr:from>
    <xdr:to>
      <xdr:col>5</xdr:col>
      <xdr:colOff>371475</xdr:colOff>
      <xdr:row>116</xdr:row>
      <xdr:rowOff>114300</xdr:rowOff>
    </xdr:to>
    <xdr:sp macro="" textlink="">
      <xdr:nvSpPr>
        <xdr:cNvPr id="126" name="テキスト ボックス 125"/>
        <xdr:cNvSpPr txBox="1"/>
      </xdr:nvSpPr>
      <xdr:spPr>
        <a:xfrm>
          <a:off x="3343275" y="20069175"/>
          <a:ext cx="742950" cy="2286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78.3kg</a:t>
          </a: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333375</xdr:colOff>
      <xdr:row>118</xdr:row>
      <xdr:rowOff>9525</xdr:rowOff>
    </xdr:from>
    <xdr:to>
      <xdr:col>3</xdr:col>
      <xdr:colOff>590550</xdr:colOff>
      <xdr:row>119</xdr:row>
      <xdr:rowOff>0</xdr:rowOff>
    </xdr:to>
    <xdr:sp macro="" textlink="">
      <xdr:nvSpPr>
        <xdr:cNvPr id="127" name="二等辺三角形 126"/>
        <xdr:cNvSpPr/>
      </xdr:nvSpPr>
      <xdr:spPr>
        <a:xfrm>
          <a:off x="2676525" y="20535900"/>
          <a:ext cx="257175" cy="161925"/>
        </a:xfrm>
        <a:prstGeom prs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121</xdr:row>
      <xdr:rowOff>85725</xdr:rowOff>
    </xdr:from>
    <xdr:to>
      <xdr:col>5</xdr:col>
      <xdr:colOff>9525</xdr:colOff>
      <xdr:row>121</xdr:row>
      <xdr:rowOff>95250</xdr:rowOff>
    </xdr:to>
    <xdr:cxnSp macro="">
      <xdr:nvCxnSpPr>
        <xdr:cNvPr id="129" name="直線コネクタ 128"/>
        <xdr:cNvCxnSpPr/>
      </xdr:nvCxnSpPr>
      <xdr:spPr>
        <a:xfrm>
          <a:off x="2352675" y="20955000"/>
          <a:ext cx="1371600" cy="9525"/>
        </a:xfrm>
        <a:prstGeom prst="line">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161924</xdr:colOff>
      <xdr:row>120</xdr:row>
      <xdr:rowOff>9525</xdr:rowOff>
    </xdr:from>
    <xdr:to>
      <xdr:col>5</xdr:col>
      <xdr:colOff>57149</xdr:colOff>
      <xdr:row>121</xdr:row>
      <xdr:rowOff>47625</xdr:rowOff>
    </xdr:to>
    <xdr:sp macro="" textlink="">
      <xdr:nvSpPr>
        <xdr:cNvPr id="130" name="テキスト ボックス 129"/>
        <xdr:cNvSpPr txBox="1"/>
      </xdr:nvSpPr>
      <xdr:spPr>
        <a:xfrm>
          <a:off x="2505074" y="20878800"/>
          <a:ext cx="12668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2.411-1.6=0.811</a:t>
          </a:r>
          <a:endParaRPr kumimoji="1" lang="ja-JP" altLang="en-US" sz="1100"/>
        </a:p>
      </xdr:txBody>
    </xdr:sp>
    <xdr:clientData/>
  </xdr:twoCellAnchor>
  <xdr:twoCellAnchor>
    <xdr:from>
      <xdr:col>3</xdr:col>
      <xdr:colOff>461963</xdr:colOff>
      <xdr:row>119</xdr:row>
      <xdr:rowOff>0</xdr:rowOff>
    </xdr:from>
    <xdr:to>
      <xdr:col>3</xdr:col>
      <xdr:colOff>466725</xdr:colOff>
      <xdr:row>120</xdr:row>
      <xdr:rowOff>0</xdr:rowOff>
    </xdr:to>
    <xdr:cxnSp macro="">
      <xdr:nvCxnSpPr>
        <xdr:cNvPr id="132" name="直線コネクタ 131"/>
        <xdr:cNvCxnSpPr>
          <a:stCxn id="127" idx="3"/>
        </xdr:cNvCxnSpPr>
      </xdr:nvCxnSpPr>
      <xdr:spPr>
        <a:xfrm>
          <a:off x="2805113" y="20697825"/>
          <a:ext cx="4762"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466725</xdr:colOff>
      <xdr:row>119</xdr:row>
      <xdr:rowOff>95250</xdr:rowOff>
    </xdr:from>
    <xdr:to>
      <xdr:col>5</xdr:col>
      <xdr:colOff>9525</xdr:colOff>
      <xdr:row>119</xdr:row>
      <xdr:rowOff>95250</xdr:rowOff>
    </xdr:to>
    <xdr:cxnSp macro="">
      <xdr:nvCxnSpPr>
        <xdr:cNvPr id="134" name="直線コネクタ 133"/>
        <xdr:cNvCxnSpPr/>
      </xdr:nvCxnSpPr>
      <xdr:spPr>
        <a:xfrm>
          <a:off x="2809875" y="20793075"/>
          <a:ext cx="914400" cy="0"/>
        </a:xfrm>
        <a:prstGeom prst="line">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76201</xdr:colOff>
      <xdr:row>118</xdr:row>
      <xdr:rowOff>28575</xdr:rowOff>
    </xdr:from>
    <xdr:to>
      <xdr:col>4</xdr:col>
      <xdr:colOff>438151</xdr:colOff>
      <xdr:row>119</xdr:row>
      <xdr:rowOff>85725</xdr:rowOff>
    </xdr:to>
    <xdr:sp macro="" textlink="">
      <xdr:nvSpPr>
        <xdr:cNvPr id="136" name="テキスト ボックス 135"/>
        <xdr:cNvSpPr txBox="1"/>
      </xdr:nvSpPr>
      <xdr:spPr>
        <a:xfrm>
          <a:off x="3105151" y="20554950"/>
          <a:ext cx="361950" cy="2286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heetViews>
  <sheetFormatPr defaultRowHeight="13.5"/>
  <cols>
    <col min="1" max="1" width="4" customWidth="1"/>
  </cols>
  <sheetData>
    <row r="1" spans="1:3">
      <c r="A1" t="s">
        <v>352</v>
      </c>
    </row>
    <row r="3" spans="1:3">
      <c r="A3" t="s">
        <v>328</v>
      </c>
    </row>
    <row r="4" spans="1:3">
      <c r="A4" s="29" t="s">
        <v>330</v>
      </c>
      <c r="B4" t="s">
        <v>313</v>
      </c>
    </row>
    <row r="5" spans="1:3">
      <c r="A5" s="29" t="s">
        <v>331</v>
      </c>
      <c r="B5" t="s">
        <v>314</v>
      </c>
    </row>
    <row r="6" spans="1:3">
      <c r="A6" s="29" t="s">
        <v>332</v>
      </c>
      <c r="B6" t="s">
        <v>315</v>
      </c>
    </row>
    <row r="7" spans="1:3">
      <c r="A7" s="29"/>
    </row>
    <row r="8" spans="1:3">
      <c r="A8" t="s">
        <v>329</v>
      </c>
    </row>
    <row r="9" spans="1:3">
      <c r="A9" s="29" t="s">
        <v>333</v>
      </c>
      <c r="B9" t="s">
        <v>316</v>
      </c>
    </row>
    <row r="10" spans="1:3">
      <c r="A10" s="29" t="s">
        <v>334</v>
      </c>
      <c r="B10" t="s">
        <v>317</v>
      </c>
    </row>
    <row r="11" spans="1:3">
      <c r="A11" s="29" t="s">
        <v>335</v>
      </c>
      <c r="B11" t="s">
        <v>318</v>
      </c>
    </row>
    <row r="12" spans="1:3">
      <c r="A12" s="29" t="s">
        <v>336</v>
      </c>
      <c r="B12" t="s">
        <v>319</v>
      </c>
    </row>
    <row r="13" spans="1:3">
      <c r="A13" s="29" t="s">
        <v>337</v>
      </c>
      <c r="B13" t="s">
        <v>320</v>
      </c>
    </row>
    <row r="14" spans="1:3">
      <c r="A14" s="29" t="s">
        <v>338</v>
      </c>
      <c r="B14" t="s">
        <v>321</v>
      </c>
    </row>
    <row r="15" spans="1:3">
      <c r="A15" s="29"/>
      <c r="B15" s="29" t="s">
        <v>341</v>
      </c>
      <c r="C15" t="s">
        <v>322</v>
      </c>
    </row>
    <row r="16" spans="1:3">
      <c r="A16" s="29"/>
      <c r="B16" s="29" t="s">
        <v>342</v>
      </c>
      <c r="C16" t="s">
        <v>323</v>
      </c>
    </row>
    <row r="17" spans="1:3">
      <c r="A17" s="29"/>
      <c r="B17" s="29" t="s">
        <v>343</v>
      </c>
      <c r="C17" t="s">
        <v>324</v>
      </c>
    </row>
    <row r="18" spans="1:3">
      <c r="A18" s="29"/>
      <c r="B18" s="29" t="s">
        <v>344</v>
      </c>
      <c r="C18" t="s">
        <v>325</v>
      </c>
    </row>
    <row r="19" spans="1:3">
      <c r="A19" s="29" t="s">
        <v>339</v>
      </c>
      <c r="B19" t="s">
        <v>326</v>
      </c>
    </row>
    <row r="20" spans="1:3">
      <c r="A20" s="29" t="s">
        <v>340</v>
      </c>
      <c r="B20" t="s">
        <v>327</v>
      </c>
    </row>
    <row r="21" spans="1:3">
      <c r="A21" s="29" t="s">
        <v>350</v>
      </c>
      <c r="B21" s="125" t="s">
        <v>351</v>
      </c>
    </row>
    <row r="23" spans="1:3">
      <c r="A23" t="s">
        <v>345</v>
      </c>
    </row>
    <row r="24" spans="1:3">
      <c r="A24" s="29" t="s">
        <v>346</v>
      </c>
      <c r="B24" t="s">
        <v>347</v>
      </c>
    </row>
    <row r="25" spans="1:3">
      <c r="A25" s="29" t="s">
        <v>348</v>
      </c>
      <c r="B25" t="s">
        <v>349</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topLeftCell="O40" workbookViewId="0">
      <selection activeCell="AD67" sqref="AD67"/>
    </sheetView>
  </sheetViews>
  <sheetFormatPr defaultRowHeight="13.5"/>
  <cols>
    <col min="1" max="1" width="7.625" customWidth="1"/>
    <col min="2" max="2" width="3.25" bestFit="1" customWidth="1"/>
    <col min="3" max="3" width="7" customWidth="1"/>
    <col min="4" max="5" width="7.625" customWidth="1"/>
    <col min="6" max="6" width="8.25" customWidth="1"/>
    <col min="7" max="10" width="7.625" customWidth="1"/>
    <col min="11" max="11" width="7.625" style="20" customWidth="1"/>
    <col min="12" max="23" width="7.625" customWidth="1"/>
    <col min="24" max="24" width="8.25" customWidth="1"/>
    <col min="25" max="26" width="7.625" customWidth="1"/>
    <col min="27" max="27" width="12.625" bestFit="1" customWidth="1"/>
    <col min="28" max="28" width="9.625" customWidth="1"/>
    <col min="29" max="29" width="9" bestFit="1" customWidth="1"/>
    <col min="30" max="32" width="7.625" customWidth="1"/>
    <col min="33" max="33" width="9" bestFit="1" customWidth="1"/>
    <col min="34" max="34" width="8.25" customWidth="1"/>
  </cols>
  <sheetData>
    <row r="1" spans="1:11" ht="17.25">
      <c r="A1" s="173" t="s">
        <v>247</v>
      </c>
      <c r="B1" s="173"/>
      <c r="C1" s="173"/>
      <c r="D1" s="173"/>
      <c r="E1" s="173"/>
      <c r="K1" s="92"/>
    </row>
    <row r="2" spans="1:11" ht="21.75" customHeight="1"/>
    <row r="35" spans="3:19">
      <c r="C35" s="10"/>
      <c r="D35" s="139"/>
      <c r="E35" s="139"/>
      <c r="F35" s="139"/>
      <c r="G35" s="139"/>
      <c r="H35" s="139"/>
      <c r="I35" s="139"/>
      <c r="J35" s="139"/>
      <c r="K35" s="139"/>
      <c r="L35" s="139"/>
      <c r="M35" s="139"/>
      <c r="N35" s="139"/>
      <c r="O35" s="139"/>
      <c r="P35" s="139"/>
      <c r="Q35" s="139"/>
      <c r="R35" s="10"/>
      <c r="S35" s="10"/>
    </row>
    <row r="38" spans="3:19" ht="4.5" customHeight="1"/>
    <row r="39" spans="3:19" ht="4.5" customHeight="1"/>
    <row r="40" spans="3:19" ht="4.5" customHeight="1"/>
    <row r="41" spans="3:19" ht="4.5" customHeight="1"/>
    <row r="42" spans="3:19" ht="4.5" customHeight="1"/>
    <row r="43" spans="3:19" ht="4.5" customHeight="1"/>
    <row r="44" spans="3:19" ht="4.5" customHeight="1"/>
    <row r="45" spans="3:19" ht="4.5" customHeight="1"/>
    <row r="46" spans="3:19" ht="4.5" customHeight="1"/>
    <row r="47" spans="3:19" ht="4.5" customHeight="1"/>
    <row r="48" spans="3:19"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7" spans="1:34">
      <c r="AD67" t="s">
        <v>362</v>
      </c>
    </row>
    <row r="68" spans="1:34">
      <c r="A68" s="184" t="s">
        <v>0</v>
      </c>
      <c r="B68" s="185"/>
      <c r="C68" s="179" t="s">
        <v>1</v>
      </c>
      <c r="D68" s="179"/>
      <c r="E68" s="14" t="s">
        <v>26</v>
      </c>
      <c r="F68" s="19" t="s">
        <v>6</v>
      </c>
      <c r="G68" s="181" t="s">
        <v>21</v>
      </c>
      <c r="H68" s="182"/>
      <c r="I68" s="182"/>
      <c r="J68" s="183"/>
      <c r="K68" s="91" t="s">
        <v>19</v>
      </c>
      <c r="L68" s="13" t="s">
        <v>24</v>
      </c>
      <c r="M68" s="181" t="s">
        <v>23</v>
      </c>
      <c r="N68" s="182"/>
      <c r="O68" s="183"/>
      <c r="P68" s="3" t="s">
        <v>15</v>
      </c>
      <c r="Q68" s="4" t="s">
        <v>16</v>
      </c>
      <c r="T68" s="146" t="s">
        <v>207</v>
      </c>
      <c r="U68" s="146"/>
      <c r="V68" s="146" t="s">
        <v>208</v>
      </c>
      <c r="W68" s="146" t="s">
        <v>209</v>
      </c>
      <c r="X68" s="146" t="s">
        <v>210</v>
      </c>
      <c r="Y68" s="146" t="s">
        <v>187</v>
      </c>
      <c r="Z68" s="146"/>
      <c r="AA68" s="146" t="s">
        <v>188</v>
      </c>
      <c r="AB68" s="146"/>
      <c r="AD68" s="146" t="s">
        <v>225</v>
      </c>
      <c r="AE68" s="146" t="s">
        <v>220</v>
      </c>
      <c r="AF68" s="146"/>
      <c r="AG68" s="146" t="s">
        <v>221</v>
      </c>
      <c r="AH68" s="146"/>
    </row>
    <row r="69" spans="1:34" ht="29.25" customHeight="1">
      <c r="A69" s="179"/>
      <c r="B69" s="8">
        <v>-1</v>
      </c>
      <c r="C69" s="169" t="s">
        <v>4</v>
      </c>
      <c r="D69" s="170"/>
      <c r="E69" s="11"/>
      <c r="F69" s="44">
        <v>3000</v>
      </c>
      <c r="G69" s="2"/>
      <c r="H69" s="179" t="s">
        <v>8</v>
      </c>
      <c r="I69" s="179"/>
      <c r="J69" s="179"/>
      <c r="K69" s="15">
        <v>1</v>
      </c>
      <c r="L69" s="51"/>
      <c r="M69" s="186"/>
      <c r="N69" s="187"/>
      <c r="O69" s="188"/>
      <c r="P69" s="17">
        <v>9.36</v>
      </c>
      <c r="Q69" s="47">
        <f>F69*P69/1000</f>
        <v>28.08</v>
      </c>
      <c r="R69" s="54"/>
      <c r="S69" s="53"/>
      <c r="T69" s="146"/>
      <c r="U69" s="146"/>
      <c r="V69" s="146"/>
      <c r="W69" s="146"/>
      <c r="X69" s="146"/>
      <c r="Y69" s="81" t="s">
        <v>185</v>
      </c>
      <c r="Z69" s="81" t="s">
        <v>186</v>
      </c>
      <c r="AA69" s="81" t="s">
        <v>185</v>
      </c>
      <c r="AB69" s="81" t="s">
        <v>186</v>
      </c>
      <c r="AD69" s="146"/>
      <c r="AE69" s="24" t="s">
        <v>215</v>
      </c>
      <c r="AF69" s="24" t="s">
        <v>216</v>
      </c>
      <c r="AG69" s="24" t="s">
        <v>215</v>
      </c>
      <c r="AH69" s="24" t="s">
        <v>216</v>
      </c>
    </row>
    <row r="70" spans="1:34" ht="27.75" customHeight="1">
      <c r="A70" s="179"/>
      <c r="B70" s="8">
        <v>-2</v>
      </c>
      <c r="C70" s="169" t="s">
        <v>5</v>
      </c>
      <c r="D70" s="170"/>
      <c r="E70" s="11"/>
      <c r="F70" s="44">
        <v>3000</v>
      </c>
      <c r="G70" s="2"/>
      <c r="H70" s="179" t="s">
        <v>2</v>
      </c>
      <c r="I70" s="179"/>
      <c r="J70" s="179"/>
      <c r="K70" s="15">
        <v>1</v>
      </c>
      <c r="L70" s="51"/>
      <c r="M70" s="189"/>
      <c r="N70" s="190"/>
      <c r="O70" s="191"/>
      <c r="P70" s="17">
        <v>9.36</v>
      </c>
      <c r="Q70" s="47">
        <v>28.08</v>
      </c>
      <c r="R70" s="54"/>
      <c r="S70" s="53"/>
      <c r="T70" s="4" t="s">
        <v>62</v>
      </c>
      <c r="U70" s="4"/>
      <c r="V70" s="4">
        <f>Q69+Q70</f>
        <v>56.16</v>
      </c>
      <c r="W70" s="4">
        <f>V70/3</f>
        <v>18.72</v>
      </c>
      <c r="X70" s="84" t="s">
        <v>189</v>
      </c>
      <c r="Y70" s="4" t="s">
        <v>192</v>
      </c>
      <c r="Z70" s="4" t="s">
        <v>193</v>
      </c>
      <c r="AA70" s="4" t="s">
        <v>231</v>
      </c>
      <c r="AB70" s="4" t="s">
        <v>232</v>
      </c>
      <c r="AD70" s="86" t="s">
        <v>211</v>
      </c>
      <c r="AE70" s="146">
        <v>148</v>
      </c>
      <c r="AF70" s="146" t="s">
        <v>282</v>
      </c>
      <c r="AG70" s="4"/>
      <c r="AH70" s="4"/>
    </row>
    <row r="71" spans="1:34" ht="22.5" customHeight="1">
      <c r="A71" s="174"/>
      <c r="B71" s="16">
        <v>-3</v>
      </c>
      <c r="C71" s="169" t="s">
        <v>172</v>
      </c>
      <c r="D71" s="170"/>
      <c r="E71" s="175"/>
      <c r="F71" s="60">
        <v>1300</v>
      </c>
      <c r="G71" s="13"/>
      <c r="H71" s="179" t="s">
        <v>18</v>
      </c>
      <c r="I71" s="179"/>
      <c r="J71" s="179"/>
      <c r="K71" s="15">
        <v>2</v>
      </c>
      <c r="L71" s="13"/>
      <c r="M71" s="225" t="s">
        <v>130</v>
      </c>
      <c r="N71" s="225"/>
      <c r="O71" s="226"/>
      <c r="P71" s="17">
        <v>15.4</v>
      </c>
      <c r="Q71" s="47">
        <f>F71*K71*P71/1000</f>
        <v>40.04</v>
      </c>
      <c r="R71" s="55"/>
      <c r="S71" s="23"/>
      <c r="T71" s="4" t="s">
        <v>190</v>
      </c>
      <c r="U71" s="4"/>
      <c r="V71" s="4">
        <f>Q71+Q72+Q73+Q74</f>
        <v>59.899999999999991</v>
      </c>
      <c r="W71" s="4"/>
      <c r="X71" s="37" t="s">
        <v>191</v>
      </c>
      <c r="Y71" s="4"/>
      <c r="Z71" s="4"/>
      <c r="AA71" s="4">
        <f>V71</f>
        <v>59.899999999999991</v>
      </c>
      <c r="AB71" s="4" t="s">
        <v>281</v>
      </c>
      <c r="AD71" s="1" t="s">
        <v>212</v>
      </c>
      <c r="AE71" s="146"/>
      <c r="AF71" s="146"/>
      <c r="AG71" s="4"/>
      <c r="AH71" s="4"/>
    </row>
    <row r="72" spans="1:34" ht="25.5" customHeight="1">
      <c r="A72" s="175"/>
      <c r="B72" s="16">
        <v>-4</v>
      </c>
      <c r="C72" s="169" t="s">
        <v>22</v>
      </c>
      <c r="D72" s="170"/>
      <c r="E72" s="175"/>
      <c r="F72" s="46"/>
      <c r="G72" s="13"/>
      <c r="H72" s="221" t="s">
        <v>136</v>
      </c>
      <c r="I72" s="182"/>
      <c r="J72" s="183"/>
      <c r="K72" s="15">
        <v>2</v>
      </c>
      <c r="L72" s="51" t="s">
        <v>133</v>
      </c>
      <c r="M72" s="220" t="s">
        <v>137</v>
      </c>
      <c r="N72" s="224"/>
      <c r="O72" s="193"/>
      <c r="P72" s="45"/>
      <c r="Q72" s="47">
        <v>3.5</v>
      </c>
      <c r="R72" s="54"/>
      <c r="S72" s="53"/>
      <c r="T72" s="152" t="s">
        <v>194</v>
      </c>
      <c r="U72" s="153"/>
      <c r="V72" s="4">
        <f>Q79+Q80+Q81+Q82+Q83+Q84+Q87+Q86</f>
        <v>58.850000000000009</v>
      </c>
      <c r="W72" s="4"/>
      <c r="X72" s="37" t="s">
        <v>191</v>
      </c>
      <c r="Y72" s="4"/>
      <c r="Z72" s="4"/>
      <c r="AA72" s="4">
        <f>V72</f>
        <v>58.850000000000009</v>
      </c>
      <c r="AB72" s="4" t="s">
        <v>195</v>
      </c>
      <c r="AD72" s="1" t="s">
        <v>224</v>
      </c>
      <c r="AE72" s="146"/>
      <c r="AF72" s="146"/>
      <c r="AG72" s="4"/>
      <c r="AH72" s="4"/>
    </row>
    <row r="73" spans="1:34" ht="22.5" customHeight="1">
      <c r="A73" s="175"/>
      <c r="B73" s="16">
        <v>-5</v>
      </c>
      <c r="C73" s="169" t="s">
        <v>25</v>
      </c>
      <c r="D73" s="170"/>
      <c r="E73" s="176"/>
      <c r="F73" s="11">
        <v>2160</v>
      </c>
      <c r="G73" s="13"/>
      <c r="H73" s="181" t="s">
        <v>271</v>
      </c>
      <c r="I73" s="182"/>
      <c r="J73" s="183"/>
      <c r="K73" s="15">
        <v>1</v>
      </c>
      <c r="L73" s="13"/>
      <c r="M73" s="223"/>
      <c r="N73" s="223"/>
      <c r="O73" s="170"/>
      <c r="P73" s="17">
        <v>6.92</v>
      </c>
      <c r="Q73" s="4">
        <f t="shared" ref="Q73:Q109" si="0">ROUND(F73*K73*P73/1000,2)</f>
        <v>14.95</v>
      </c>
      <c r="R73" s="55"/>
      <c r="S73" s="23"/>
      <c r="T73" s="152" t="s">
        <v>205</v>
      </c>
      <c r="U73" s="153"/>
      <c r="V73" s="4">
        <f>Q88+Q89+Q90+Q91+Q92</f>
        <v>55.910000000000004</v>
      </c>
      <c r="W73" s="4"/>
      <c r="X73" s="37" t="s">
        <v>191</v>
      </c>
      <c r="Y73" s="4">
        <f>V73</f>
        <v>55.910000000000004</v>
      </c>
      <c r="Z73" s="4" t="s">
        <v>196</v>
      </c>
      <c r="AA73" s="4"/>
      <c r="AB73" s="4"/>
      <c r="AD73" s="1" t="s">
        <v>213</v>
      </c>
      <c r="AE73" s="4">
        <v>45.6</v>
      </c>
      <c r="AF73" s="4" t="s">
        <v>217</v>
      </c>
      <c r="AG73" s="4"/>
      <c r="AH73" s="4"/>
    </row>
    <row r="74" spans="1:34" ht="22.5" customHeight="1">
      <c r="A74" s="176"/>
      <c r="B74" s="69">
        <v>6</v>
      </c>
      <c r="C74" s="169" t="s">
        <v>165</v>
      </c>
      <c r="D74" s="170"/>
      <c r="E74" s="69"/>
      <c r="F74" s="67">
        <v>100</v>
      </c>
      <c r="G74" s="13"/>
      <c r="H74" s="181" t="s">
        <v>166</v>
      </c>
      <c r="I74" s="182"/>
      <c r="J74" s="183"/>
      <c r="K74" s="67">
        <v>2</v>
      </c>
      <c r="L74" s="13"/>
      <c r="M74" s="181"/>
      <c r="N74" s="182"/>
      <c r="O74" s="183"/>
      <c r="P74" s="17">
        <v>7.06</v>
      </c>
      <c r="Q74" s="4">
        <f t="shared" si="0"/>
        <v>1.41</v>
      </c>
      <c r="R74" s="55"/>
      <c r="S74" s="23"/>
      <c r="T74" s="4" t="s">
        <v>206</v>
      </c>
      <c r="U74" s="4"/>
      <c r="V74" s="4">
        <f>Q93+Q94</f>
        <v>30</v>
      </c>
      <c r="W74" s="4">
        <f>V74/1.386</f>
        <v>21.645021645021647</v>
      </c>
      <c r="X74" s="37" t="s">
        <v>197</v>
      </c>
      <c r="Y74" s="4"/>
      <c r="Z74" s="4"/>
      <c r="AA74" s="4">
        <f>V74</f>
        <v>30</v>
      </c>
      <c r="AB74" s="85" t="s">
        <v>242</v>
      </c>
      <c r="AD74" s="1" t="s">
        <v>214</v>
      </c>
      <c r="AE74" s="4">
        <f>70*0.8</f>
        <v>56</v>
      </c>
      <c r="AF74" s="4" t="s">
        <v>283</v>
      </c>
      <c r="AG74" s="4"/>
      <c r="AH74" s="4"/>
    </row>
    <row r="75" spans="1:34" ht="24.75" customHeight="1">
      <c r="A75" s="174"/>
      <c r="B75" s="8">
        <v>-1</v>
      </c>
      <c r="C75" s="180" t="s">
        <v>22</v>
      </c>
      <c r="D75" s="180"/>
      <c r="E75" s="177"/>
      <c r="F75" s="46"/>
      <c r="G75" s="5"/>
      <c r="H75" s="221" t="s">
        <v>136</v>
      </c>
      <c r="I75" s="182"/>
      <c r="J75" s="183"/>
      <c r="K75" s="18">
        <v>2</v>
      </c>
      <c r="L75" s="50"/>
      <c r="M75" s="220" t="s">
        <v>138</v>
      </c>
      <c r="N75" s="224"/>
      <c r="O75" s="193"/>
      <c r="P75" s="48"/>
      <c r="Q75" s="47">
        <v>5</v>
      </c>
      <c r="R75" s="55"/>
      <c r="S75" s="23"/>
      <c r="T75" s="86" t="s">
        <v>60</v>
      </c>
      <c r="U75" s="4"/>
      <c r="V75" s="4">
        <f>Q95</f>
        <v>67.39</v>
      </c>
      <c r="W75" s="4"/>
      <c r="X75" s="37" t="s">
        <v>197</v>
      </c>
      <c r="Y75" s="4"/>
      <c r="Z75" s="4"/>
      <c r="AA75" s="4">
        <f>V75</f>
        <v>67.39</v>
      </c>
      <c r="AB75" s="4" t="s">
        <v>198</v>
      </c>
      <c r="AD75" s="1" t="s">
        <v>214</v>
      </c>
      <c r="AE75" s="4">
        <f>70*2.9/2</f>
        <v>101.5</v>
      </c>
      <c r="AF75" s="4" t="s">
        <v>218</v>
      </c>
      <c r="AG75" s="4">
        <v>101.5</v>
      </c>
      <c r="AH75" s="4" t="s">
        <v>222</v>
      </c>
    </row>
    <row r="76" spans="1:34" ht="24.75" customHeight="1">
      <c r="A76" s="175"/>
      <c r="B76" s="11">
        <v>-2</v>
      </c>
      <c r="C76" s="169" t="s">
        <v>25</v>
      </c>
      <c r="D76" s="170"/>
      <c r="E76" s="177"/>
      <c r="F76" s="11">
        <v>500</v>
      </c>
      <c r="G76" s="13"/>
      <c r="H76" s="179" t="s">
        <v>273</v>
      </c>
      <c r="I76" s="179"/>
      <c r="J76" s="179"/>
      <c r="K76" s="18">
        <v>2</v>
      </c>
      <c r="L76" s="12" t="s">
        <v>128</v>
      </c>
      <c r="M76" s="169"/>
      <c r="N76" s="223"/>
      <c r="O76" s="170"/>
      <c r="P76" s="17">
        <v>6.92</v>
      </c>
      <c r="Q76" s="4">
        <f>ROUND(F76*K76*P76/1000,2)</f>
        <v>6.92</v>
      </c>
      <c r="R76" s="55"/>
      <c r="S76" s="23"/>
      <c r="T76" s="171" t="s">
        <v>202</v>
      </c>
      <c r="U76" s="171"/>
      <c r="V76" s="4">
        <f>Q96</f>
        <v>1.2</v>
      </c>
      <c r="W76" s="4"/>
      <c r="X76" s="37" t="s">
        <v>191</v>
      </c>
      <c r="Y76" s="4"/>
      <c r="Z76" s="4"/>
      <c r="AA76" s="4">
        <f>V76</f>
        <v>1.2</v>
      </c>
      <c r="AB76" s="4" t="s">
        <v>246</v>
      </c>
      <c r="AD76" s="1" t="s">
        <v>233</v>
      </c>
      <c r="AE76" s="4"/>
      <c r="AF76" s="4"/>
      <c r="AG76" s="4">
        <f>2.35*70</f>
        <v>164.5</v>
      </c>
      <c r="AH76" s="4" t="s">
        <v>234</v>
      </c>
    </row>
    <row r="77" spans="1:34" ht="24.75" customHeight="1">
      <c r="A77" s="175"/>
      <c r="B77" s="8">
        <v>-3</v>
      </c>
      <c r="C77" s="180" t="s">
        <v>171</v>
      </c>
      <c r="D77" s="180"/>
      <c r="E77" s="177"/>
      <c r="F77" s="60">
        <v>1450</v>
      </c>
      <c r="G77" s="7"/>
      <c r="H77" s="179" t="s">
        <v>18</v>
      </c>
      <c r="I77" s="179"/>
      <c r="J77" s="179"/>
      <c r="K77" s="60">
        <v>2</v>
      </c>
      <c r="L77" s="13" t="s">
        <v>128</v>
      </c>
      <c r="M77" s="230" t="s">
        <v>41</v>
      </c>
      <c r="N77" s="225"/>
      <c r="O77" s="226"/>
      <c r="P77" s="17">
        <v>15.4</v>
      </c>
      <c r="Q77" s="4">
        <f>ROUND(F77*K77*P77/1000,2)</f>
        <v>44.66</v>
      </c>
      <c r="R77" s="55"/>
      <c r="S77" s="23"/>
      <c r="T77" s="171" t="s">
        <v>203</v>
      </c>
      <c r="U77" s="171"/>
      <c r="V77" s="4">
        <f>Q97+Q98</f>
        <v>4.1100000000000003</v>
      </c>
      <c r="W77" s="4"/>
      <c r="X77" s="37" t="s">
        <v>191</v>
      </c>
      <c r="Y77" s="4"/>
      <c r="Z77" s="4"/>
      <c r="AA77" s="4">
        <v>4.1100000000000003</v>
      </c>
      <c r="AB77" s="4" t="s">
        <v>251</v>
      </c>
      <c r="AD77" s="1" t="s">
        <v>219</v>
      </c>
      <c r="AE77" s="4">
        <f>20/2</f>
        <v>10</v>
      </c>
      <c r="AF77" s="4" t="s">
        <v>218</v>
      </c>
      <c r="AG77" s="4">
        <v>10</v>
      </c>
      <c r="AH77" s="4" t="s">
        <v>223</v>
      </c>
    </row>
    <row r="78" spans="1:34" ht="24.75" customHeight="1">
      <c r="A78" s="176"/>
      <c r="B78" s="70"/>
      <c r="C78" s="192" t="s">
        <v>170</v>
      </c>
      <c r="D78" s="193"/>
      <c r="E78" s="71"/>
      <c r="F78" s="74">
        <v>100</v>
      </c>
      <c r="G78" s="71"/>
      <c r="H78" s="181" t="s">
        <v>166</v>
      </c>
      <c r="I78" s="182"/>
      <c r="J78" s="183"/>
      <c r="K78" s="74">
        <v>2</v>
      </c>
      <c r="L78" s="13"/>
      <c r="M78" s="194"/>
      <c r="N78" s="195"/>
      <c r="O78" s="196"/>
      <c r="P78" s="17">
        <v>7.06</v>
      </c>
      <c r="Q78" s="4">
        <f>ROUND(F78*K78*P78/1000,2)</f>
        <v>1.41</v>
      </c>
      <c r="R78" s="55"/>
      <c r="S78" s="23"/>
      <c r="T78" s="178" t="s">
        <v>171</v>
      </c>
      <c r="U78" s="178"/>
      <c r="V78" s="4">
        <f>Q75+Q76+Q77+Q78</f>
        <v>57.989999999999995</v>
      </c>
      <c r="W78" s="4"/>
      <c r="X78" s="37" t="s">
        <v>191</v>
      </c>
      <c r="Y78" s="4">
        <f>V78</f>
        <v>57.989999999999995</v>
      </c>
      <c r="Z78" s="4" t="s">
        <v>272</v>
      </c>
      <c r="AA78" s="4"/>
      <c r="AB78" s="4"/>
      <c r="AE78">
        <f>SUM(AE70:AE77)</f>
        <v>361.1</v>
      </c>
      <c r="AG78">
        <f>SUM(AG75:AG77)</f>
        <v>276</v>
      </c>
    </row>
    <row r="79" spans="1:34" ht="33.75" customHeight="1">
      <c r="A79" s="174"/>
      <c r="B79" s="1">
        <v>-1</v>
      </c>
      <c r="C79" s="169" t="s">
        <v>7</v>
      </c>
      <c r="D79" s="170"/>
      <c r="E79" s="11"/>
      <c r="F79" s="2">
        <v>1700</v>
      </c>
      <c r="G79" s="1"/>
      <c r="H79" s="179" t="s">
        <v>3</v>
      </c>
      <c r="I79" s="179"/>
      <c r="J79" s="179"/>
      <c r="K79" s="72">
        <v>2</v>
      </c>
      <c r="L79" s="13"/>
      <c r="M79" s="21"/>
      <c r="N79" s="224" t="s">
        <v>13</v>
      </c>
      <c r="O79" s="193"/>
      <c r="P79" s="17">
        <v>9.36</v>
      </c>
      <c r="Q79" s="4">
        <f t="shared" si="0"/>
        <v>31.82</v>
      </c>
      <c r="R79" s="55"/>
      <c r="S79" s="23"/>
      <c r="T79" s="178" t="s">
        <v>199</v>
      </c>
      <c r="U79" s="178"/>
      <c r="V79" s="4">
        <f>Q99+Q100+Q101+Q103+Q102</f>
        <v>17.78</v>
      </c>
      <c r="W79" s="4"/>
      <c r="X79" s="37" t="s">
        <v>191</v>
      </c>
      <c r="Y79" s="4"/>
      <c r="Z79" s="4"/>
      <c r="AA79" s="4">
        <f>V79</f>
        <v>17.78</v>
      </c>
      <c r="AB79" s="4" t="s">
        <v>243</v>
      </c>
    </row>
    <row r="80" spans="1:34" ht="35.25" customHeight="1">
      <c r="A80" s="175"/>
      <c r="B80" s="1"/>
      <c r="C80" s="169" t="s">
        <v>167</v>
      </c>
      <c r="D80" s="170"/>
      <c r="E80" s="68"/>
      <c r="F80" s="67">
        <v>120</v>
      </c>
      <c r="G80" s="1"/>
      <c r="H80" s="181" t="s">
        <v>166</v>
      </c>
      <c r="I80" s="182"/>
      <c r="J80" s="183"/>
      <c r="K80" s="72">
        <v>1</v>
      </c>
      <c r="L80" s="13"/>
      <c r="M80" s="197"/>
      <c r="N80" s="151"/>
      <c r="O80" s="198"/>
      <c r="P80" s="17">
        <v>7.06</v>
      </c>
      <c r="Q80" s="4">
        <f t="shared" si="0"/>
        <v>0.85</v>
      </c>
      <c r="R80" s="54"/>
      <c r="S80" s="53"/>
      <c r="T80" s="178" t="s">
        <v>200</v>
      </c>
      <c r="U80" s="178"/>
      <c r="V80" s="4">
        <f>Q104+Q105+Q106+Q107</f>
        <v>7.28</v>
      </c>
      <c r="W80" s="4"/>
      <c r="X80" s="37" t="s">
        <v>191</v>
      </c>
      <c r="Y80" s="4"/>
      <c r="Z80" s="4"/>
      <c r="AA80" s="4">
        <f>V80</f>
        <v>7.28</v>
      </c>
      <c r="AB80" s="4" t="s">
        <v>244</v>
      </c>
    </row>
    <row r="81" spans="1:28" ht="24.75" customHeight="1">
      <c r="A81" s="175"/>
      <c r="B81" s="1"/>
      <c r="C81" s="169" t="s">
        <v>168</v>
      </c>
      <c r="D81" s="170"/>
      <c r="E81" s="68"/>
      <c r="F81" s="67">
        <v>100</v>
      </c>
      <c r="G81" s="1"/>
      <c r="H81" s="181" t="s">
        <v>166</v>
      </c>
      <c r="I81" s="182"/>
      <c r="J81" s="183"/>
      <c r="K81" s="72">
        <v>1</v>
      </c>
      <c r="L81" s="13"/>
      <c r="M81" s="197"/>
      <c r="N81" s="151"/>
      <c r="O81" s="198"/>
      <c r="P81" s="17">
        <v>7.06</v>
      </c>
      <c r="Q81" s="4">
        <f t="shared" si="0"/>
        <v>0.71</v>
      </c>
      <c r="R81" s="55"/>
      <c r="S81" s="23"/>
      <c r="T81" s="178" t="s">
        <v>201</v>
      </c>
      <c r="U81" s="178"/>
      <c r="V81" s="4">
        <f>Q108</f>
        <v>6.55</v>
      </c>
      <c r="W81" s="4"/>
      <c r="X81" s="37" t="s">
        <v>197</v>
      </c>
      <c r="Y81" s="4"/>
      <c r="Z81" s="4"/>
      <c r="AA81" s="4">
        <f>V81</f>
        <v>6.55</v>
      </c>
      <c r="AB81" s="4" t="s">
        <v>245</v>
      </c>
    </row>
    <row r="82" spans="1:28" ht="23.25" customHeight="1">
      <c r="A82" s="175"/>
      <c r="B82" s="1"/>
      <c r="C82" s="169" t="s">
        <v>169</v>
      </c>
      <c r="D82" s="170"/>
      <c r="E82" s="68"/>
      <c r="F82" s="67">
        <v>200</v>
      </c>
      <c r="G82" s="1"/>
      <c r="H82" s="181" t="s">
        <v>166</v>
      </c>
      <c r="I82" s="182"/>
      <c r="J82" s="183"/>
      <c r="K82" s="72">
        <v>2</v>
      </c>
      <c r="L82" s="13"/>
      <c r="M82" s="197"/>
      <c r="N82" s="151"/>
      <c r="O82" s="198"/>
      <c r="P82" s="17">
        <v>7.06</v>
      </c>
      <c r="Q82" s="4">
        <f t="shared" si="0"/>
        <v>2.82</v>
      </c>
      <c r="R82" s="55"/>
      <c r="S82" s="23"/>
      <c r="T82" s="152" t="s">
        <v>63</v>
      </c>
      <c r="U82" s="153"/>
      <c r="V82" s="4">
        <f>Q109+Q110</f>
        <v>40.089999999999996</v>
      </c>
      <c r="W82" s="4"/>
      <c r="X82" s="37" t="s">
        <v>191</v>
      </c>
      <c r="Y82" s="4">
        <f>V82</f>
        <v>40.089999999999996</v>
      </c>
      <c r="Z82" s="4">
        <v>0</v>
      </c>
      <c r="AA82" s="4"/>
      <c r="AB82" s="4"/>
    </row>
    <row r="83" spans="1:28" ht="24.75" customHeight="1">
      <c r="A83" s="175"/>
      <c r="B83" s="1">
        <v>-2</v>
      </c>
      <c r="C83" s="169" t="s">
        <v>27</v>
      </c>
      <c r="D83" s="170"/>
      <c r="E83" s="174"/>
      <c r="F83" s="11">
        <v>440</v>
      </c>
      <c r="G83" s="1"/>
      <c r="H83" s="179" t="s">
        <v>3</v>
      </c>
      <c r="I83" s="179"/>
      <c r="J83" s="179"/>
      <c r="K83" s="11">
        <v>2</v>
      </c>
      <c r="L83" s="51"/>
      <c r="M83" s="207"/>
      <c r="N83" s="220"/>
      <c r="O83" s="208"/>
      <c r="P83" s="17">
        <v>9.36</v>
      </c>
      <c r="Q83" s="4">
        <f t="shared" si="0"/>
        <v>8.24</v>
      </c>
      <c r="R83" s="55"/>
      <c r="S83" s="23"/>
      <c r="T83" s="152" t="s">
        <v>181</v>
      </c>
      <c r="U83" s="153"/>
      <c r="V83" s="4">
        <f>Q111+Q113+Q112</f>
        <v>7.5</v>
      </c>
      <c r="W83" s="4"/>
      <c r="X83" s="37" t="s">
        <v>197</v>
      </c>
      <c r="Y83" s="4"/>
      <c r="Z83" s="4"/>
      <c r="AA83" s="4">
        <v>7.5</v>
      </c>
      <c r="AB83" s="4" t="s">
        <v>279</v>
      </c>
    </row>
    <row r="84" spans="1:28" ht="27" customHeight="1">
      <c r="A84" s="175"/>
      <c r="B84" s="1">
        <v>-3</v>
      </c>
      <c r="C84" s="169" t="s">
        <v>28</v>
      </c>
      <c r="D84" s="170"/>
      <c r="E84" s="175"/>
      <c r="F84" s="60">
        <v>230</v>
      </c>
      <c r="G84" s="1"/>
      <c r="H84" s="179" t="s">
        <v>3</v>
      </c>
      <c r="I84" s="179"/>
      <c r="J84" s="179"/>
      <c r="K84" s="60">
        <v>4</v>
      </c>
      <c r="L84" s="51"/>
      <c r="M84" s="207"/>
      <c r="N84" s="220"/>
      <c r="O84" s="208"/>
      <c r="P84" s="17">
        <v>9.36</v>
      </c>
      <c r="Q84" s="4">
        <f t="shared" si="0"/>
        <v>8.61</v>
      </c>
      <c r="R84" s="55"/>
      <c r="S84" s="23"/>
      <c r="T84" s="4"/>
      <c r="U84" s="4"/>
      <c r="V84" s="4"/>
      <c r="W84" s="4"/>
      <c r="X84" s="37"/>
      <c r="Y84" s="4"/>
      <c r="Z84" s="4"/>
      <c r="AA84" s="4"/>
      <c r="AB84" s="4"/>
    </row>
    <row r="85" spans="1:28" ht="27" customHeight="1">
      <c r="A85" s="175"/>
      <c r="B85" s="1">
        <v>-4</v>
      </c>
      <c r="C85" s="169" t="s">
        <v>29</v>
      </c>
      <c r="D85" s="170"/>
      <c r="E85" s="175"/>
      <c r="F85" s="11">
        <v>400</v>
      </c>
      <c r="G85" s="1"/>
      <c r="H85" s="181" t="s">
        <v>30</v>
      </c>
      <c r="I85" s="182"/>
      <c r="J85" s="183"/>
      <c r="K85" s="11">
        <v>2</v>
      </c>
      <c r="L85" s="12"/>
      <c r="M85" s="169" t="s">
        <v>44</v>
      </c>
      <c r="N85" s="223"/>
      <c r="O85" s="170"/>
      <c r="P85" s="17"/>
      <c r="Q85" s="4"/>
      <c r="R85" s="55"/>
      <c r="S85" s="23"/>
      <c r="T85" s="4"/>
      <c r="U85" s="4" t="s">
        <v>204</v>
      </c>
      <c r="V85" s="4">
        <f>SUM(V70:V83)</f>
        <v>470.70999999999992</v>
      </c>
      <c r="W85" s="4"/>
      <c r="X85" s="4"/>
      <c r="Y85" s="4"/>
      <c r="Z85" s="4"/>
      <c r="AA85" s="4"/>
      <c r="AB85" s="4"/>
    </row>
    <row r="86" spans="1:28" ht="30" customHeight="1">
      <c r="A86" s="175"/>
      <c r="B86" s="1">
        <v>-5</v>
      </c>
      <c r="C86" s="169" t="s">
        <v>31</v>
      </c>
      <c r="D86" s="170"/>
      <c r="E86" s="175"/>
      <c r="F86" s="11">
        <v>460</v>
      </c>
      <c r="G86" s="1"/>
      <c r="H86" s="181" t="s">
        <v>32</v>
      </c>
      <c r="I86" s="182"/>
      <c r="J86" s="183"/>
      <c r="K86" s="11">
        <v>2</v>
      </c>
      <c r="L86" s="12"/>
      <c r="M86" s="222" t="s">
        <v>141</v>
      </c>
      <c r="N86" s="223"/>
      <c r="O86" s="170"/>
      <c r="P86" s="17"/>
      <c r="Q86" s="4">
        <v>2.2000000000000002</v>
      </c>
      <c r="R86" s="55"/>
      <c r="S86" s="23"/>
    </row>
    <row r="87" spans="1:28" ht="27" customHeight="1">
      <c r="A87" s="176"/>
      <c r="B87" s="1">
        <v>-6</v>
      </c>
      <c r="C87" s="169" t="s">
        <v>33</v>
      </c>
      <c r="D87" s="170"/>
      <c r="E87" s="176"/>
      <c r="F87" s="46"/>
      <c r="G87" s="1"/>
      <c r="H87" s="221" t="s">
        <v>136</v>
      </c>
      <c r="I87" s="182"/>
      <c r="J87" s="183"/>
      <c r="K87" s="11">
        <v>4</v>
      </c>
      <c r="L87" s="51" t="s">
        <v>134</v>
      </c>
      <c r="M87" s="169"/>
      <c r="N87" s="223"/>
      <c r="O87" s="170"/>
      <c r="P87" s="17">
        <v>0.9</v>
      </c>
      <c r="Q87" s="4">
        <v>3.6</v>
      </c>
      <c r="R87" s="55"/>
      <c r="S87" s="23"/>
    </row>
    <row r="88" spans="1:28" ht="27" customHeight="1">
      <c r="A88" s="174"/>
      <c r="B88" s="1">
        <v>-1</v>
      </c>
      <c r="C88" s="169" t="s">
        <v>146</v>
      </c>
      <c r="D88" s="170"/>
      <c r="E88" s="11"/>
      <c r="F88" s="2">
        <v>1700</v>
      </c>
      <c r="G88" s="1"/>
      <c r="H88" s="179" t="s">
        <v>35</v>
      </c>
      <c r="I88" s="179"/>
      <c r="J88" s="179"/>
      <c r="K88" s="11">
        <v>2</v>
      </c>
      <c r="L88" s="13"/>
      <c r="M88" s="19"/>
      <c r="N88" s="224" t="s">
        <v>34</v>
      </c>
      <c r="O88" s="193"/>
      <c r="P88" s="17">
        <v>9.36</v>
      </c>
      <c r="Q88" s="4">
        <f t="shared" si="0"/>
        <v>31.82</v>
      </c>
      <c r="R88" s="55"/>
      <c r="S88" s="23"/>
    </row>
    <row r="89" spans="1:28" ht="24" customHeight="1">
      <c r="A89" s="175"/>
      <c r="B89" s="1"/>
      <c r="C89" s="169" t="s">
        <v>154</v>
      </c>
      <c r="D89" s="170"/>
      <c r="E89" s="67"/>
      <c r="F89" s="67">
        <v>100</v>
      </c>
      <c r="G89" s="1"/>
      <c r="H89" s="181" t="s">
        <v>166</v>
      </c>
      <c r="I89" s="182"/>
      <c r="J89" s="183"/>
      <c r="K89" s="67">
        <v>4</v>
      </c>
      <c r="L89" s="13"/>
      <c r="M89" s="181"/>
      <c r="N89" s="182"/>
      <c r="O89" s="183"/>
      <c r="P89" s="17">
        <v>7.06</v>
      </c>
      <c r="Q89" s="4">
        <f t="shared" si="0"/>
        <v>2.82</v>
      </c>
      <c r="R89" s="54"/>
      <c r="S89" s="53"/>
    </row>
    <row r="90" spans="1:28" ht="30" customHeight="1">
      <c r="A90" s="175"/>
      <c r="B90" s="1">
        <v>-2</v>
      </c>
      <c r="C90" s="169" t="s">
        <v>36</v>
      </c>
      <c r="D90" s="170"/>
      <c r="E90" s="11"/>
      <c r="F90" s="11">
        <v>450</v>
      </c>
      <c r="G90" s="1"/>
      <c r="H90" s="179" t="s">
        <v>35</v>
      </c>
      <c r="I90" s="179"/>
      <c r="J90" s="179"/>
      <c r="K90" s="11">
        <v>1</v>
      </c>
      <c r="L90" s="13" t="s">
        <v>128</v>
      </c>
      <c r="M90" s="207"/>
      <c r="N90" s="225"/>
      <c r="O90" s="226"/>
      <c r="P90" s="17">
        <v>9.36</v>
      </c>
      <c r="Q90" s="4">
        <f t="shared" si="0"/>
        <v>4.21</v>
      </c>
      <c r="R90" s="54"/>
      <c r="S90" s="53"/>
    </row>
    <row r="91" spans="1:28" ht="29.25" customHeight="1">
      <c r="A91" s="175"/>
      <c r="B91" s="1">
        <v>-3</v>
      </c>
      <c r="C91" s="169" t="s">
        <v>37</v>
      </c>
      <c r="D91" s="170"/>
      <c r="E91" s="11"/>
      <c r="F91" s="11">
        <v>685</v>
      </c>
      <c r="G91" s="1"/>
      <c r="H91" s="179" t="s">
        <v>35</v>
      </c>
      <c r="I91" s="179"/>
      <c r="J91" s="179"/>
      <c r="K91" s="11">
        <v>2</v>
      </c>
      <c r="L91" s="51"/>
      <c r="M91" s="207"/>
      <c r="N91" s="225"/>
      <c r="O91" s="226"/>
      <c r="P91" s="17">
        <v>9.36</v>
      </c>
      <c r="Q91" s="4">
        <f t="shared" si="0"/>
        <v>12.82</v>
      </c>
      <c r="R91" s="54"/>
      <c r="S91" s="53"/>
    </row>
    <row r="92" spans="1:28" ht="29.25" customHeight="1">
      <c r="A92" s="176"/>
      <c r="B92" s="1">
        <v>-4</v>
      </c>
      <c r="C92" s="169" t="s">
        <v>38</v>
      </c>
      <c r="D92" s="170"/>
      <c r="E92" s="11"/>
      <c r="F92" s="11">
        <v>150</v>
      </c>
      <c r="G92" s="1"/>
      <c r="H92" s="181" t="s">
        <v>166</v>
      </c>
      <c r="I92" s="182"/>
      <c r="J92" s="183"/>
      <c r="K92" s="11">
        <v>4</v>
      </c>
      <c r="L92" s="13"/>
      <c r="M92" s="169"/>
      <c r="N92" s="223"/>
      <c r="O92" s="170"/>
      <c r="P92" s="17">
        <v>7.06</v>
      </c>
      <c r="Q92" s="4">
        <f t="shared" si="0"/>
        <v>4.24</v>
      </c>
      <c r="R92" s="54"/>
      <c r="S92" s="53"/>
    </row>
    <row r="93" spans="1:28" ht="29.25" customHeight="1">
      <c r="A93" s="1"/>
      <c r="B93" s="1"/>
      <c r="C93" s="169" t="s">
        <v>9</v>
      </c>
      <c r="D93" s="170"/>
      <c r="E93" s="43"/>
      <c r="F93" s="6">
        <v>1600</v>
      </c>
      <c r="G93" s="1"/>
      <c r="H93" s="179" t="s">
        <v>2</v>
      </c>
      <c r="I93" s="179"/>
      <c r="J93" s="179"/>
      <c r="K93" s="11">
        <v>1</v>
      </c>
      <c r="L93" s="51"/>
      <c r="M93" s="237"/>
      <c r="N93" s="228"/>
      <c r="O93" s="229"/>
      <c r="P93" s="17">
        <v>9.36</v>
      </c>
      <c r="Q93" s="47">
        <v>15</v>
      </c>
      <c r="R93" s="54"/>
      <c r="S93" s="53"/>
    </row>
    <row r="94" spans="1:28" ht="24" customHeight="1">
      <c r="A94" s="1"/>
      <c r="B94" s="1"/>
      <c r="C94" s="169" t="s">
        <v>10</v>
      </c>
      <c r="D94" s="170"/>
      <c r="E94" s="22"/>
      <c r="F94" s="44">
        <v>1600</v>
      </c>
      <c r="G94" s="1"/>
      <c r="H94" s="179" t="s">
        <v>12</v>
      </c>
      <c r="I94" s="179"/>
      <c r="J94" s="179"/>
      <c r="K94" s="11">
        <v>1</v>
      </c>
      <c r="L94" s="51"/>
      <c r="M94" s="227"/>
      <c r="N94" s="228"/>
      <c r="O94" s="229"/>
      <c r="P94" s="17">
        <v>9.36</v>
      </c>
      <c r="Q94" s="47">
        <v>15</v>
      </c>
      <c r="R94" s="54"/>
      <c r="S94" s="53"/>
    </row>
    <row r="95" spans="1:28" ht="21" customHeight="1">
      <c r="A95" s="64"/>
      <c r="B95" s="8">
        <v>-1</v>
      </c>
      <c r="C95" s="169" t="s">
        <v>11</v>
      </c>
      <c r="D95" s="170"/>
      <c r="E95" s="2"/>
      <c r="F95" s="44">
        <v>3600</v>
      </c>
      <c r="G95" s="13"/>
      <c r="H95" s="234" t="s">
        <v>39</v>
      </c>
      <c r="I95" s="235"/>
      <c r="J95" s="236"/>
      <c r="K95" s="20">
        <v>2</v>
      </c>
      <c r="L95" s="13"/>
      <c r="M95" s="13"/>
      <c r="N95" s="207" t="s">
        <v>13</v>
      </c>
      <c r="O95" s="208"/>
      <c r="P95" s="17">
        <v>9.36</v>
      </c>
      <c r="Q95" s="47">
        <v>67.39</v>
      </c>
      <c r="R95" s="55"/>
      <c r="S95" s="23"/>
    </row>
    <row r="96" spans="1:28" ht="30.75" customHeight="1">
      <c r="A96" s="13"/>
      <c r="B96" s="11"/>
      <c r="C96" s="169" t="s">
        <v>40</v>
      </c>
      <c r="D96" s="170"/>
      <c r="E96" s="11"/>
      <c r="F96" s="46"/>
      <c r="G96" s="13"/>
      <c r="H96" s="221" t="s">
        <v>136</v>
      </c>
      <c r="I96" s="182"/>
      <c r="J96" s="183"/>
      <c r="K96" s="11">
        <v>1</v>
      </c>
      <c r="L96" s="51"/>
      <c r="M96" s="207" t="s">
        <v>129</v>
      </c>
      <c r="N96" s="225"/>
      <c r="O96" s="226"/>
      <c r="P96" s="17">
        <v>9.42</v>
      </c>
      <c r="Q96" s="47">
        <v>1.2</v>
      </c>
      <c r="R96" s="55"/>
      <c r="S96" s="23"/>
    </row>
    <row r="97" spans="1:19" ht="30.75" customHeight="1">
      <c r="A97" s="13"/>
      <c r="B97" s="67"/>
      <c r="C97" s="192" t="s">
        <v>248</v>
      </c>
      <c r="D97" s="193"/>
      <c r="E97" s="67"/>
      <c r="F97" s="67">
        <v>161</v>
      </c>
      <c r="G97" s="13"/>
      <c r="H97" s="181" t="s">
        <v>166</v>
      </c>
      <c r="I97" s="182"/>
      <c r="J97" s="183"/>
      <c r="K97" s="67">
        <v>2</v>
      </c>
      <c r="L97" s="73"/>
      <c r="M97" s="231"/>
      <c r="N97" s="232"/>
      <c r="O97" s="233"/>
      <c r="P97" s="17">
        <v>7.06</v>
      </c>
      <c r="Q97" s="47">
        <f t="shared" si="0"/>
        <v>2.27</v>
      </c>
      <c r="R97" s="55"/>
      <c r="S97" s="23"/>
    </row>
    <row r="98" spans="1:19" ht="30.75" customHeight="1">
      <c r="A98" s="64"/>
      <c r="B98" s="97"/>
      <c r="C98" s="192" t="s">
        <v>249</v>
      </c>
      <c r="D98" s="193"/>
      <c r="E98" s="95"/>
      <c r="F98" s="95">
        <v>130</v>
      </c>
      <c r="G98" s="13"/>
      <c r="H98" s="181" t="s">
        <v>250</v>
      </c>
      <c r="I98" s="182"/>
      <c r="J98" s="183"/>
      <c r="K98" s="95">
        <v>2</v>
      </c>
      <c r="L98" s="96"/>
      <c r="M98" s="231"/>
      <c r="N98" s="232"/>
      <c r="O98" s="233"/>
      <c r="P98" s="17">
        <v>7.06</v>
      </c>
      <c r="Q98" s="47">
        <f t="shared" si="0"/>
        <v>1.84</v>
      </c>
      <c r="R98" s="55"/>
      <c r="S98" s="23"/>
    </row>
    <row r="99" spans="1:19" ht="26.25" customHeight="1">
      <c r="A99" s="63"/>
      <c r="B99" s="9"/>
      <c r="C99" s="192" t="s">
        <v>116</v>
      </c>
      <c r="D99" s="193"/>
      <c r="E99" s="5"/>
      <c r="F99" s="2">
        <v>600</v>
      </c>
      <c r="G99" s="5"/>
      <c r="H99" s="179" t="s">
        <v>17</v>
      </c>
      <c r="I99" s="179"/>
      <c r="J99" s="179"/>
      <c r="K99" s="18">
        <v>1</v>
      </c>
      <c r="L99" s="13" t="s">
        <v>128</v>
      </c>
      <c r="M99" s="172"/>
      <c r="N99" s="172"/>
      <c r="O99" s="172"/>
      <c r="P99" s="17">
        <v>9.36</v>
      </c>
      <c r="Q99" s="4">
        <f t="shared" si="0"/>
        <v>5.62</v>
      </c>
      <c r="R99" s="55"/>
      <c r="S99" s="23"/>
    </row>
    <row r="100" spans="1:19" ht="26.25" customHeight="1">
      <c r="A100" s="78"/>
      <c r="B100" s="75"/>
      <c r="C100" s="192" t="s">
        <v>179</v>
      </c>
      <c r="D100" s="193"/>
      <c r="E100" s="13"/>
      <c r="F100" s="77">
        <v>125</v>
      </c>
      <c r="G100" s="13"/>
      <c r="H100" s="181" t="s">
        <v>145</v>
      </c>
      <c r="I100" s="182"/>
      <c r="J100" s="183"/>
      <c r="K100" s="77">
        <v>1</v>
      </c>
      <c r="L100" s="13"/>
      <c r="M100" s="194"/>
      <c r="N100" s="195"/>
      <c r="O100" s="196"/>
      <c r="P100" s="17">
        <v>7.06</v>
      </c>
      <c r="Q100" s="4">
        <f t="shared" si="0"/>
        <v>0.88</v>
      </c>
      <c r="R100" s="55"/>
      <c r="S100" s="23"/>
    </row>
    <row r="101" spans="1:19" ht="26.25" customHeight="1">
      <c r="A101" s="68"/>
      <c r="B101" s="70"/>
      <c r="C101" s="192" t="s">
        <v>174</v>
      </c>
      <c r="D101" s="193"/>
      <c r="E101" s="13"/>
      <c r="F101" s="67">
        <v>100</v>
      </c>
      <c r="G101" s="13"/>
      <c r="H101" s="181" t="s">
        <v>145</v>
      </c>
      <c r="I101" s="182"/>
      <c r="J101" s="183"/>
      <c r="K101" s="67">
        <v>1</v>
      </c>
      <c r="L101" s="13"/>
      <c r="M101" s="194"/>
      <c r="N101" s="195"/>
      <c r="O101" s="196"/>
      <c r="P101" s="17">
        <v>7.06</v>
      </c>
      <c r="Q101" s="4">
        <f t="shared" si="0"/>
        <v>0.71</v>
      </c>
      <c r="R101" s="55"/>
      <c r="S101" s="23"/>
    </row>
    <row r="102" spans="1:19" ht="26.25" customHeight="1">
      <c r="A102" s="59"/>
      <c r="B102" s="57"/>
      <c r="C102" s="209" t="s">
        <v>142</v>
      </c>
      <c r="D102" s="210"/>
      <c r="E102" s="13"/>
      <c r="F102" s="58">
        <v>300</v>
      </c>
      <c r="G102" s="13"/>
      <c r="H102" s="179" t="s">
        <v>3</v>
      </c>
      <c r="I102" s="179"/>
      <c r="J102" s="179"/>
      <c r="K102" s="58">
        <v>3</v>
      </c>
      <c r="L102" s="13" t="s">
        <v>128</v>
      </c>
      <c r="M102" s="214"/>
      <c r="N102" s="215"/>
      <c r="O102" s="216"/>
      <c r="P102" s="17">
        <v>9.36</v>
      </c>
      <c r="Q102" s="4">
        <f>ROUND(F102*K102*P102/1000,2)</f>
        <v>8.42</v>
      </c>
      <c r="R102" s="55"/>
      <c r="S102" s="23"/>
    </row>
    <row r="103" spans="1:19" ht="26.25" customHeight="1">
      <c r="A103" s="63"/>
      <c r="B103" s="61"/>
      <c r="C103" s="209" t="s">
        <v>143</v>
      </c>
      <c r="D103" s="210"/>
      <c r="E103" s="13"/>
      <c r="F103" s="62">
        <v>230</v>
      </c>
      <c r="G103" s="13"/>
      <c r="H103" s="179" t="s">
        <v>3</v>
      </c>
      <c r="I103" s="179"/>
      <c r="J103" s="179"/>
      <c r="K103" s="62">
        <v>1</v>
      </c>
      <c r="L103" s="13" t="s">
        <v>128</v>
      </c>
      <c r="M103" s="217"/>
      <c r="N103" s="218"/>
      <c r="O103" s="219"/>
      <c r="P103" s="17">
        <v>9.36</v>
      </c>
      <c r="Q103" s="4">
        <f>ROUND(F103*K103*P103/1000,2)</f>
        <v>2.15</v>
      </c>
      <c r="R103" s="55"/>
      <c r="S103" s="23"/>
    </row>
    <row r="104" spans="1:19" ht="26.25" customHeight="1">
      <c r="A104" s="2"/>
      <c r="B104" s="9"/>
      <c r="C104" s="192" t="s">
        <v>173</v>
      </c>
      <c r="D104" s="193"/>
      <c r="E104" s="5"/>
      <c r="F104" s="2">
        <v>300</v>
      </c>
      <c r="G104" s="5"/>
      <c r="H104" s="179" t="s">
        <v>17</v>
      </c>
      <c r="I104" s="179"/>
      <c r="J104" s="179"/>
      <c r="K104" s="18">
        <v>1</v>
      </c>
      <c r="L104" s="13" t="s">
        <v>128</v>
      </c>
      <c r="M104" s="172"/>
      <c r="N104" s="172"/>
      <c r="O104" s="172"/>
      <c r="P104" s="17">
        <v>9.36</v>
      </c>
      <c r="Q104" s="4">
        <f t="shared" si="0"/>
        <v>2.81</v>
      </c>
      <c r="R104" s="55"/>
      <c r="S104" s="23"/>
    </row>
    <row r="105" spans="1:19" ht="26.25" customHeight="1">
      <c r="A105" s="67"/>
      <c r="B105" s="70"/>
      <c r="C105" s="192" t="s">
        <v>175</v>
      </c>
      <c r="D105" s="193"/>
      <c r="E105" s="13"/>
      <c r="F105" s="67">
        <v>100</v>
      </c>
      <c r="G105" s="13"/>
      <c r="H105" s="181" t="s">
        <v>145</v>
      </c>
      <c r="I105" s="182"/>
      <c r="J105" s="183"/>
      <c r="K105" s="67">
        <v>1</v>
      </c>
      <c r="L105" s="13"/>
      <c r="M105" s="194"/>
      <c r="N105" s="195"/>
      <c r="O105" s="196"/>
      <c r="P105" s="17">
        <v>7.06</v>
      </c>
      <c r="Q105" s="4">
        <f t="shared" si="0"/>
        <v>0.71</v>
      </c>
      <c r="R105" s="55"/>
      <c r="S105" s="23"/>
    </row>
    <row r="106" spans="1:19" ht="26.25" customHeight="1">
      <c r="A106" s="67"/>
      <c r="B106" s="70"/>
      <c r="C106" s="207" t="s">
        <v>177</v>
      </c>
      <c r="D106" s="208"/>
      <c r="E106" s="13"/>
      <c r="F106" s="67">
        <v>150</v>
      </c>
      <c r="G106" s="13"/>
      <c r="H106" s="181" t="s">
        <v>145</v>
      </c>
      <c r="I106" s="182"/>
      <c r="J106" s="183"/>
      <c r="K106" s="67">
        <v>4</v>
      </c>
      <c r="L106" s="13"/>
      <c r="M106" s="211" t="s">
        <v>176</v>
      </c>
      <c r="N106" s="212"/>
      <c r="O106" s="213"/>
      <c r="P106" s="17">
        <v>7.06</v>
      </c>
      <c r="Q106" s="4">
        <f>ROUND(F106*K106*P106*0.76/1000,2)</f>
        <v>3.22</v>
      </c>
      <c r="R106" s="55"/>
      <c r="S106" s="23"/>
    </row>
    <row r="107" spans="1:19" ht="26.25" customHeight="1">
      <c r="A107" s="67"/>
      <c r="B107" s="70"/>
      <c r="C107" s="192" t="s">
        <v>178</v>
      </c>
      <c r="D107" s="193"/>
      <c r="E107" s="13"/>
      <c r="F107" s="67">
        <v>50</v>
      </c>
      <c r="G107" s="13"/>
      <c r="H107" s="181" t="s">
        <v>145</v>
      </c>
      <c r="I107" s="182"/>
      <c r="J107" s="183"/>
      <c r="K107" s="67">
        <v>2</v>
      </c>
      <c r="L107" s="13"/>
      <c r="M107" s="211" t="s">
        <v>176</v>
      </c>
      <c r="N107" s="212"/>
      <c r="O107" s="213"/>
      <c r="P107" s="17">
        <v>7.06</v>
      </c>
      <c r="Q107" s="4">
        <f>ROUND(F107*K107*P107*0.76/1000,2)</f>
        <v>0.54</v>
      </c>
      <c r="R107" s="55"/>
      <c r="S107" s="23"/>
    </row>
    <row r="108" spans="1:19" ht="26.25" customHeight="1">
      <c r="A108" s="2"/>
      <c r="B108" s="9"/>
      <c r="C108" s="192" t="s">
        <v>20</v>
      </c>
      <c r="D108" s="193"/>
      <c r="E108" s="5"/>
      <c r="F108" s="2">
        <v>700</v>
      </c>
      <c r="G108" s="5"/>
      <c r="H108" s="179" t="s">
        <v>17</v>
      </c>
      <c r="I108" s="179"/>
      <c r="J108" s="179"/>
      <c r="K108" s="18">
        <v>1</v>
      </c>
      <c r="L108" s="13" t="s">
        <v>128</v>
      </c>
      <c r="M108" s="172"/>
      <c r="N108" s="172"/>
      <c r="O108" s="172"/>
      <c r="P108" s="17">
        <v>9.36</v>
      </c>
      <c r="Q108" s="4">
        <f t="shared" si="0"/>
        <v>6.55</v>
      </c>
      <c r="R108" s="55"/>
      <c r="S108" s="23"/>
    </row>
    <row r="109" spans="1:19" ht="27" customHeight="1">
      <c r="A109" s="174"/>
      <c r="B109" s="8"/>
      <c r="C109" s="177" t="s">
        <v>14</v>
      </c>
      <c r="D109" s="177"/>
      <c r="E109" s="5"/>
      <c r="F109" s="2">
        <v>2040</v>
      </c>
      <c r="G109" s="5"/>
      <c r="H109" s="179" t="s">
        <v>42</v>
      </c>
      <c r="I109" s="179"/>
      <c r="J109" s="179"/>
      <c r="K109" s="18">
        <v>2</v>
      </c>
      <c r="L109" s="51" t="s">
        <v>135</v>
      </c>
      <c r="M109" s="207" t="s">
        <v>132</v>
      </c>
      <c r="N109" s="220"/>
      <c r="O109" s="208"/>
      <c r="P109" s="17">
        <v>9.36</v>
      </c>
      <c r="Q109" s="4">
        <f t="shared" si="0"/>
        <v>38.19</v>
      </c>
      <c r="R109" s="55"/>
      <c r="S109" s="23"/>
    </row>
    <row r="110" spans="1:19" ht="28.5" customHeight="1">
      <c r="A110" s="176"/>
      <c r="B110" s="8"/>
      <c r="C110" s="192" t="s">
        <v>43</v>
      </c>
      <c r="D110" s="193"/>
      <c r="E110" s="2"/>
      <c r="F110" s="46"/>
      <c r="G110" s="7"/>
      <c r="H110" s="238" t="s">
        <v>136</v>
      </c>
      <c r="I110" s="179"/>
      <c r="J110" s="179"/>
      <c r="K110" s="18">
        <v>2</v>
      </c>
      <c r="L110" s="50" t="s">
        <v>139</v>
      </c>
      <c r="M110" s="169" t="s">
        <v>131</v>
      </c>
      <c r="N110" s="223"/>
      <c r="O110" s="170"/>
      <c r="P110" s="48"/>
      <c r="Q110" s="4">
        <v>1.9</v>
      </c>
      <c r="R110" s="55"/>
      <c r="S110" s="23"/>
    </row>
    <row r="111" spans="1:19" ht="28.5" customHeight="1">
      <c r="A111" s="238" t="s">
        <v>181</v>
      </c>
      <c r="B111" s="82"/>
      <c r="C111" s="238" t="s">
        <v>182</v>
      </c>
      <c r="D111" s="238"/>
      <c r="E111" s="82"/>
      <c r="F111" s="77">
        <v>195</v>
      </c>
      <c r="G111" s="76"/>
      <c r="H111" s="239" t="s">
        <v>278</v>
      </c>
      <c r="I111" s="239"/>
      <c r="J111" s="239"/>
      <c r="K111" s="77">
        <v>4</v>
      </c>
      <c r="L111" s="77"/>
      <c r="M111" s="177"/>
      <c r="N111" s="177"/>
      <c r="O111" s="177"/>
      <c r="P111" s="17">
        <v>6.92</v>
      </c>
      <c r="Q111" s="49">
        <f>ROUND(F111*K111*P111*0.95/1000,2)</f>
        <v>5.13</v>
      </c>
      <c r="R111" s="55"/>
      <c r="S111" s="23"/>
    </row>
    <row r="112" spans="1:19" ht="28.5" customHeight="1">
      <c r="A112" s="238"/>
      <c r="B112" s="82"/>
      <c r="C112" s="221" t="s">
        <v>277</v>
      </c>
      <c r="D112" s="240"/>
      <c r="E112" s="82"/>
      <c r="F112" s="113">
        <v>275</v>
      </c>
      <c r="G112" s="112"/>
      <c r="H112" s="239" t="s">
        <v>278</v>
      </c>
      <c r="I112" s="239"/>
      <c r="J112" s="239"/>
      <c r="K112" s="113">
        <v>1</v>
      </c>
      <c r="L112" s="113"/>
      <c r="M112" s="181"/>
      <c r="N112" s="182"/>
      <c r="O112" s="183"/>
      <c r="P112" s="17">
        <v>6.92</v>
      </c>
      <c r="Q112" s="49">
        <f>ROUND(F112*K112*P112*0.95/1000,2)</f>
        <v>1.81</v>
      </c>
      <c r="R112" s="55"/>
      <c r="S112" s="23"/>
    </row>
    <row r="113" spans="1:19" ht="28.5" customHeight="1">
      <c r="A113" s="238"/>
      <c r="B113" s="82"/>
      <c r="C113" s="238" t="s">
        <v>183</v>
      </c>
      <c r="D113" s="238"/>
      <c r="E113" s="82"/>
      <c r="F113" s="77">
        <v>1500</v>
      </c>
      <c r="G113" s="83" t="s">
        <v>184</v>
      </c>
      <c r="H113" s="239" t="s">
        <v>241</v>
      </c>
      <c r="I113" s="239"/>
      <c r="J113" s="239"/>
      <c r="K113" s="77">
        <v>3</v>
      </c>
      <c r="L113" s="77"/>
      <c r="M113" s="177"/>
      <c r="N113" s="177"/>
      <c r="O113" s="177"/>
      <c r="P113" s="17">
        <v>0.62</v>
      </c>
      <c r="Q113" s="49">
        <f>ROUND(F113*K113*P113*0.2/1000,2)</f>
        <v>0.56000000000000005</v>
      </c>
      <c r="R113" s="55"/>
      <c r="S113" s="23"/>
    </row>
    <row r="114" spans="1:19" ht="18.75" customHeight="1">
      <c r="A114" s="235"/>
      <c r="B114" s="235"/>
      <c r="C114" s="235"/>
      <c r="D114" s="56"/>
      <c r="E114" s="52"/>
      <c r="F114" s="52"/>
      <c r="G114" s="235"/>
      <c r="H114" s="235"/>
      <c r="I114" s="235"/>
      <c r="J114" s="235"/>
      <c r="K114" s="235"/>
      <c r="L114" s="235"/>
      <c r="M114" s="235"/>
      <c r="N114" s="235"/>
      <c r="O114" s="236"/>
      <c r="P114" s="4" t="s">
        <v>140</v>
      </c>
      <c r="Q114" s="4">
        <f>SUM(Q69:Q111)</f>
        <v>468.33999999999986</v>
      </c>
      <c r="R114" s="55"/>
      <c r="S114" s="23"/>
    </row>
    <row r="116" spans="1:19">
      <c r="C116" s="203" t="s">
        <v>163</v>
      </c>
      <c r="D116" s="204"/>
      <c r="E116" s="72" t="s">
        <v>158</v>
      </c>
      <c r="F116" s="72" t="s">
        <v>159</v>
      </c>
      <c r="G116" s="72" t="s">
        <v>160</v>
      </c>
      <c r="H116" s="146" t="s">
        <v>162</v>
      </c>
      <c r="I116" s="146"/>
      <c r="J116" s="146"/>
      <c r="K116" s="79"/>
      <c r="L116" s="199" t="s">
        <v>164</v>
      </c>
      <c r="M116" s="199"/>
      <c r="N116" s="72" t="s">
        <v>158</v>
      </c>
      <c r="O116" s="72" t="s">
        <v>19</v>
      </c>
      <c r="P116" s="72" t="s">
        <v>160</v>
      </c>
    </row>
    <row r="117" spans="1:19">
      <c r="C117" s="172" t="s">
        <v>264</v>
      </c>
      <c r="D117" s="171"/>
      <c r="E117" s="108">
        <v>130</v>
      </c>
      <c r="F117" s="108">
        <v>2</v>
      </c>
      <c r="G117" s="4">
        <f>E117*F117</f>
        <v>260</v>
      </c>
      <c r="H117" s="197"/>
      <c r="I117" s="151"/>
      <c r="J117" s="198"/>
      <c r="K117" s="79"/>
      <c r="L117" s="177" t="s">
        <v>36</v>
      </c>
      <c r="M117" s="177"/>
      <c r="N117" s="67">
        <v>450</v>
      </c>
      <c r="O117" s="4">
        <v>1</v>
      </c>
      <c r="P117" s="4">
        <f>N117*O117</f>
        <v>450</v>
      </c>
    </row>
    <row r="118" spans="1:19">
      <c r="C118" s="172" t="s">
        <v>267</v>
      </c>
      <c r="D118" s="171"/>
      <c r="E118" s="4">
        <v>200</v>
      </c>
      <c r="F118" s="4">
        <v>2</v>
      </c>
      <c r="G118" s="4">
        <f>E118*F118</f>
        <v>400</v>
      </c>
      <c r="H118" s="172" t="s">
        <v>265</v>
      </c>
      <c r="I118" s="171"/>
      <c r="J118" s="171"/>
      <c r="K118" s="79"/>
      <c r="L118" s="177" t="s">
        <v>37</v>
      </c>
      <c r="M118" s="177"/>
      <c r="N118" s="67">
        <v>685</v>
      </c>
      <c r="O118" s="4">
        <v>2</v>
      </c>
      <c r="P118" s="4">
        <f t="shared" ref="P118:P119" si="1">N118*O118</f>
        <v>1370</v>
      </c>
    </row>
    <row r="119" spans="1:19">
      <c r="C119" s="172" t="s">
        <v>268</v>
      </c>
      <c r="D119" s="171"/>
      <c r="E119" s="4">
        <v>200</v>
      </c>
      <c r="F119" s="4">
        <v>4</v>
      </c>
      <c r="G119" s="4">
        <f t="shared" ref="G119:G133" si="2">E119*F119</f>
        <v>800</v>
      </c>
      <c r="H119" s="202" t="s">
        <v>266</v>
      </c>
      <c r="I119" s="171"/>
      <c r="J119" s="171"/>
      <c r="K119" s="79"/>
      <c r="L119" s="177" t="s">
        <v>27</v>
      </c>
      <c r="M119" s="177"/>
      <c r="N119" s="72">
        <v>440</v>
      </c>
      <c r="O119" s="4">
        <v>2</v>
      </c>
      <c r="P119" s="4">
        <f t="shared" si="1"/>
        <v>880</v>
      </c>
    </row>
    <row r="120" spans="1:19">
      <c r="C120" s="171" t="s">
        <v>154</v>
      </c>
      <c r="D120" s="171"/>
      <c r="E120" s="4">
        <v>100</v>
      </c>
      <c r="F120" s="4">
        <v>4</v>
      </c>
      <c r="G120" s="4">
        <f t="shared" si="2"/>
        <v>400</v>
      </c>
      <c r="H120" s="171"/>
      <c r="I120" s="171"/>
      <c r="J120" s="171"/>
      <c r="K120" s="79"/>
      <c r="L120" s="201" t="s">
        <v>144</v>
      </c>
      <c r="M120" s="201"/>
      <c r="N120" s="201"/>
      <c r="O120" s="201"/>
      <c r="P120" s="4">
        <f>SUM(P117:P119)</f>
        <v>2700</v>
      </c>
    </row>
    <row r="121" spans="1:19">
      <c r="C121" s="171" t="s">
        <v>152</v>
      </c>
      <c r="D121" s="171"/>
      <c r="E121" s="4">
        <v>108</v>
      </c>
      <c r="F121" s="4">
        <v>2</v>
      </c>
      <c r="G121" s="4">
        <f t="shared" si="2"/>
        <v>216</v>
      </c>
      <c r="H121" s="171" t="s">
        <v>153</v>
      </c>
      <c r="I121" s="171"/>
      <c r="J121" s="171"/>
      <c r="K121" s="79"/>
    </row>
    <row r="122" spans="1:19">
      <c r="C122" s="200" t="s">
        <v>155</v>
      </c>
      <c r="D122" s="177"/>
      <c r="E122" s="4">
        <v>120</v>
      </c>
      <c r="F122" s="4">
        <v>1</v>
      </c>
      <c r="G122" s="4">
        <f t="shared" si="2"/>
        <v>120</v>
      </c>
      <c r="H122" s="171"/>
      <c r="I122" s="171"/>
      <c r="J122" s="171"/>
      <c r="K122" s="79"/>
    </row>
    <row r="123" spans="1:19">
      <c r="C123" s="200" t="s">
        <v>156</v>
      </c>
      <c r="D123" s="177"/>
      <c r="E123" s="4">
        <v>200</v>
      </c>
      <c r="F123" s="4">
        <v>1</v>
      </c>
      <c r="G123" s="4">
        <f t="shared" si="2"/>
        <v>200</v>
      </c>
      <c r="H123" s="171"/>
      <c r="I123" s="171"/>
      <c r="J123" s="171"/>
      <c r="K123" s="79"/>
    </row>
    <row r="124" spans="1:19">
      <c r="C124" s="171" t="s">
        <v>147</v>
      </c>
      <c r="D124" s="171"/>
      <c r="E124" s="4">
        <v>150</v>
      </c>
      <c r="F124" s="4">
        <v>2</v>
      </c>
      <c r="G124" s="4">
        <f t="shared" si="2"/>
        <v>300</v>
      </c>
      <c r="H124" s="171" t="s">
        <v>274</v>
      </c>
      <c r="I124" s="171"/>
      <c r="J124" s="171"/>
      <c r="K124" s="80"/>
    </row>
    <row r="125" spans="1:19">
      <c r="C125" s="171" t="s">
        <v>148</v>
      </c>
      <c r="D125" s="171"/>
      <c r="E125" s="4">
        <v>50</v>
      </c>
      <c r="F125" s="4">
        <v>2</v>
      </c>
      <c r="G125" s="4">
        <f t="shared" si="2"/>
        <v>100</v>
      </c>
      <c r="H125" s="152"/>
      <c r="I125" s="205"/>
      <c r="J125" s="153"/>
      <c r="K125" s="80"/>
    </row>
    <row r="126" spans="1:19">
      <c r="C126" s="171" t="s">
        <v>261</v>
      </c>
      <c r="D126" s="171"/>
      <c r="E126" s="4">
        <v>50</v>
      </c>
      <c r="F126" s="4">
        <v>2</v>
      </c>
      <c r="G126" s="4">
        <f t="shared" si="2"/>
        <v>100</v>
      </c>
      <c r="H126" s="152" t="s">
        <v>275</v>
      </c>
      <c r="I126" s="205"/>
      <c r="J126" s="153"/>
      <c r="K126" s="80"/>
    </row>
    <row r="127" spans="1:19">
      <c r="C127" s="171" t="s">
        <v>149</v>
      </c>
      <c r="D127" s="171"/>
      <c r="E127" s="4">
        <v>120</v>
      </c>
      <c r="F127" s="4">
        <v>2</v>
      </c>
      <c r="G127" s="4">
        <f t="shared" si="2"/>
        <v>240</v>
      </c>
      <c r="H127" s="103" t="s">
        <v>270</v>
      </c>
      <c r="I127" s="107"/>
      <c r="J127" s="104"/>
      <c r="K127" s="79"/>
    </row>
    <row r="128" spans="1:19">
      <c r="C128" s="200" t="s">
        <v>269</v>
      </c>
      <c r="D128" s="177"/>
      <c r="E128" s="4">
        <v>50</v>
      </c>
      <c r="F128" s="4">
        <v>4</v>
      </c>
      <c r="G128" s="4">
        <f t="shared" si="2"/>
        <v>200</v>
      </c>
      <c r="H128" s="171"/>
      <c r="I128" s="171"/>
      <c r="J128" s="171"/>
      <c r="K128" s="79"/>
    </row>
    <row r="129" spans="3:11">
      <c r="C129" s="171" t="s">
        <v>180</v>
      </c>
      <c r="D129" s="171"/>
      <c r="E129" s="4">
        <v>130</v>
      </c>
      <c r="F129" s="4">
        <v>1</v>
      </c>
      <c r="G129" s="4">
        <f t="shared" si="2"/>
        <v>130</v>
      </c>
      <c r="H129" s="171" t="s">
        <v>270</v>
      </c>
      <c r="I129" s="171"/>
      <c r="J129" s="171"/>
      <c r="K129" s="79"/>
    </row>
    <row r="130" spans="3:11">
      <c r="C130" s="171" t="s">
        <v>150</v>
      </c>
      <c r="D130" s="171"/>
      <c r="E130" s="4">
        <v>100</v>
      </c>
      <c r="F130" s="4">
        <v>1</v>
      </c>
      <c r="G130" s="4">
        <f t="shared" si="2"/>
        <v>100</v>
      </c>
      <c r="H130" s="171" t="s">
        <v>262</v>
      </c>
      <c r="I130" s="171"/>
      <c r="J130" s="171"/>
      <c r="K130" s="79"/>
    </row>
    <row r="131" spans="3:11">
      <c r="C131" s="171" t="s">
        <v>151</v>
      </c>
      <c r="D131" s="171"/>
      <c r="E131" s="4">
        <v>100</v>
      </c>
      <c r="F131" s="4">
        <v>1</v>
      </c>
      <c r="G131" s="4">
        <f t="shared" si="2"/>
        <v>100</v>
      </c>
      <c r="H131" s="171" t="s">
        <v>263</v>
      </c>
      <c r="I131" s="171"/>
      <c r="J131" s="171"/>
      <c r="K131" s="79"/>
    </row>
    <row r="132" spans="3:11">
      <c r="C132" s="171" t="s">
        <v>157</v>
      </c>
      <c r="D132" s="171"/>
      <c r="E132" s="4">
        <v>100</v>
      </c>
      <c r="F132" s="4">
        <v>4</v>
      </c>
      <c r="G132" s="4">
        <f t="shared" si="2"/>
        <v>400</v>
      </c>
      <c r="H132" s="206" t="s">
        <v>276</v>
      </c>
      <c r="I132" s="172"/>
      <c r="J132" s="172"/>
      <c r="K132" s="79"/>
    </row>
    <row r="133" spans="3:11">
      <c r="C133" s="171" t="s">
        <v>161</v>
      </c>
      <c r="D133" s="171"/>
      <c r="E133" s="4">
        <v>2</v>
      </c>
      <c r="F133" s="4">
        <f>SUM(F118:F132)</f>
        <v>33</v>
      </c>
      <c r="G133" s="4">
        <f t="shared" si="2"/>
        <v>66</v>
      </c>
      <c r="H133" s="146"/>
      <c r="I133" s="146"/>
      <c r="J133" s="146"/>
      <c r="K133" s="79"/>
    </row>
    <row r="134" spans="3:11">
      <c r="C134" s="146" t="s">
        <v>144</v>
      </c>
      <c r="D134" s="146"/>
      <c r="E134" s="201">
        <f>SUM(F118:F132)</f>
        <v>33</v>
      </c>
      <c r="F134" s="201"/>
      <c r="G134" s="4">
        <f>SUM(G117:G133)</f>
        <v>4132</v>
      </c>
      <c r="H134" s="146"/>
      <c r="I134" s="146"/>
      <c r="J134" s="146"/>
      <c r="K134" s="79"/>
    </row>
    <row r="135" spans="3:11">
      <c r="K135" s="79"/>
    </row>
  </sheetData>
  <mergeCells count="216">
    <mergeCell ref="C110:D110"/>
    <mergeCell ref="A109:A110"/>
    <mergeCell ref="M109:O109"/>
    <mergeCell ref="M111:O111"/>
    <mergeCell ref="A114:C114"/>
    <mergeCell ref="A111:A113"/>
    <mergeCell ref="H113:J113"/>
    <mergeCell ref="M113:O113"/>
    <mergeCell ref="H111:J111"/>
    <mergeCell ref="H110:J110"/>
    <mergeCell ref="C111:D111"/>
    <mergeCell ref="C113:D113"/>
    <mergeCell ref="G114:O114"/>
    <mergeCell ref="C112:D112"/>
    <mergeCell ref="H112:J112"/>
    <mergeCell ref="M112:O112"/>
    <mergeCell ref="M110:O110"/>
    <mergeCell ref="H109:J109"/>
    <mergeCell ref="M98:O98"/>
    <mergeCell ref="M90:O90"/>
    <mergeCell ref="H95:J95"/>
    <mergeCell ref="C95:D95"/>
    <mergeCell ref="M93:O93"/>
    <mergeCell ref="C89:D89"/>
    <mergeCell ref="H92:J92"/>
    <mergeCell ref="M92:O92"/>
    <mergeCell ref="M97:O97"/>
    <mergeCell ref="C91:D91"/>
    <mergeCell ref="M77:O77"/>
    <mergeCell ref="C80:D80"/>
    <mergeCell ref="C81:D81"/>
    <mergeCell ref="C82:D82"/>
    <mergeCell ref="H80:J80"/>
    <mergeCell ref="H81:J81"/>
    <mergeCell ref="H82:J82"/>
    <mergeCell ref="H71:J71"/>
    <mergeCell ref="H83:J83"/>
    <mergeCell ref="M83:O83"/>
    <mergeCell ref="M76:O76"/>
    <mergeCell ref="H77:J77"/>
    <mergeCell ref="M71:O71"/>
    <mergeCell ref="M72:O72"/>
    <mergeCell ref="C73:D73"/>
    <mergeCell ref="E71:E73"/>
    <mergeCell ref="H73:J73"/>
    <mergeCell ref="M73:O73"/>
    <mergeCell ref="C71:D71"/>
    <mergeCell ref="C76:D76"/>
    <mergeCell ref="H76:J76"/>
    <mergeCell ref="C70:D70"/>
    <mergeCell ref="M68:O68"/>
    <mergeCell ref="H94:J94"/>
    <mergeCell ref="C109:D109"/>
    <mergeCell ref="C94:D94"/>
    <mergeCell ref="M94:O94"/>
    <mergeCell ref="N95:O95"/>
    <mergeCell ref="H75:J75"/>
    <mergeCell ref="H72:J72"/>
    <mergeCell ref="C87:D87"/>
    <mergeCell ref="H100:J100"/>
    <mergeCell ref="M100:O100"/>
    <mergeCell ref="C90:D90"/>
    <mergeCell ref="C77:D77"/>
    <mergeCell ref="C72:D72"/>
    <mergeCell ref="H86:J86"/>
    <mergeCell ref="M75:O75"/>
    <mergeCell ref="M96:O96"/>
    <mergeCell ref="M99:O99"/>
    <mergeCell ref="H90:J90"/>
    <mergeCell ref="M101:O101"/>
    <mergeCell ref="H105:J105"/>
    <mergeCell ref="H106:J106"/>
    <mergeCell ref="M85:O85"/>
    <mergeCell ref="M84:O84"/>
    <mergeCell ref="C96:D96"/>
    <mergeCell ref="H96:J96"/>
    <mergeCell ref="T82:U82"/>
    <mergeCell ref="A79:A87"/>
    <mergeCell ref="C85:D85"/>
    <mergeCell ref="M86:O86"/>
    <mergeCell ref="H88:J88"/>
    <mergeCell ref="N88:O88"/>
    <mergeCell ref="H89:J89"/>
    <mergeCell ref="M89:O89"/>
    <mergeCell ref="M87:O87"/>
    <mergeCell ref="E83:E87"/>
    <mergeCell ref="N79:O79"/>
    <mergeCell ref="C79:D79"/>
    <mergeCell ref="C83:D83"/>
    <mergeCell ref="H79:J79"/>
    <mergeCell ref="A88:A92"/>
    <mergeCell ref="H91:J91"/>
    <mergeCell ref="H85:J85"/>
    <mergeCell ref="M91:O91"/>
    <mergeCell ref="C86:D86"/>
    <mergeCell ref="H87:J87"/>
    <mergeCell ref="C88:D88"/>
    <mergeCell ref="M108:O108"/>
    <mergeCell ref="M104:O104"/>
    <mergeCell ref="H108:J108"/>
    <mergeCell ref="C106:D106"/>
    <mergeCell ref="C102:D102"/>
    <mergeCell ref="C103:D103"/>
    <mergeCell ref="C100:D100"/>
    <mergeCell ref="M107:O107"/>
    <mergeCell ref="M102:O102"/>
    <mergeCell ref="H103:J103"/>
    <mergeCell ref="H101:J101"/>
    <mergeCell ref="M103:O103"/>
    <mergeCell ref="H107:J107"/>
    <mergeCell ref="M105:O105"/>
    <mergeCell ref="M106:O106"/>
    <mergeCell ref="C104:D104"/>
    <mergeCell ref="H104:J104"/>
    <mergeCell ref="C133:D133"/>
    <mergeCell ref="C134:D134"/>
    <mergeCell ref="H116:J116"/>
    <mergeCell ref="H133:J133"/>
    <mergeCell ref="H134:J134"/>
    <mergeCell ref="E134:F134"/>
    <mergeCell ref="C116:D116"/>
    <mergeCell ref="H125:J125"/>
    <mergeCell ref="H126:J126"/>
    <mergeCell ref="C128:D128"/>
    <mergeCell ref="H128:J128"/>
    <mergeCell ref="C129:D129"/>
    <mergeCell ref="C130:D130"/>
    <mergeCell ref="C131:D131"/>
    <mergeCell ref="C121:D121"/>
    <mergeCell ref="C118:D118"/>
    <mergeCell ref="C132:D132"/>
    <mergeCell ref="H129:J129"/>
    <mergeCell ref="H130:J130"/>
    <mergeCell ref="H131:J131"/>
    <mergeCell ref="H117:J117"/>
    <mergeCell ref="H132:J132"/>
    <mergeCell ref="C119:D119"/>
    <mergeCell ref="C120:D120"/>
    <mergeCell ref="L116:M116"/>
    <mergeCell ref="L117:M117"/>
    <mergeCell ref="L118:M118"/>
    <mergeCell ref="C122:D122"/>
    <mergeCell ref="C124:D124"/>
    <mergeCell ref="C125:D125"/>
    <mergeCell ref="H124:J124"/>
    <mergeCell ref="C126:D126"/>
    <mergeCell ref="C123:D123"/>
    <mergeCell ref="H120:J120"/>
    <mergeCell ref="H123:J123"/>
    <mergeCell ref="L119:M119"/>
    <mergeCell ref="L120:O120"/>
    <mergeCell ref="H122:J122"/>
    <mergeCell ref="H121:J121"/>
    <mergeCell ref="H118:J118"/>
    <mergeCell ref="H119:J119"/>
    <mergeCell ref="C99:D99"/>
    <mergeCell ref="H93:J93"/>
    <mergeCell ref="C107:D107"/>
    <mergeCell ref="C92:D92"/>
    <mergeCell ref="C93:D93"/>
    <mergeCell ref="C97:D97"/>
    <mergeCell ref="H97:J97"/>
    <mergeCell ref="C108:D108"/>
    <mergeCell ref="C101:D101"/>
    <mergeCell ref="C105:D105"/>
    <mergeCell ref="H99:J99"/>
    <mergeCell ref="C98:D98"/>
    <mergeCell ref="H98:J98"/>
    <mergeCell ref="C84:D84"/>
    <mergeCell ref="H84:J84"/>
    <mergeCell ref="H102:J102"/>
    <mergeCell ref="T79:U79"/>
    <mergeCell ref="A69:A70"/>
    <mergeCell ref="H69:J69"/>
    <mergeCell ref="H70:J70"/>
    <mergeCell ref="G68:J68"/>
    <mergeCell ref="A68:B68"/>
    <mergeCell ref="M69:O70"/>
    <mergeCell ref="T83:U83"/>
    <mergeCell ref="T72:U72"/>
    <mergeCell ref="T73:U73"/>
    <mergeCell ref="C78:D78"/>
    <mergeCell ref="H78:J78"/>
    <mergeCell ref="M78:O78"/>
    <mergeCell ref="M80:O80"/>
    <mergeCell ref="M81:O81"/>
    <mergeCell ref="M82:O82"/>
    <mergeCell ref="C74:D74"/>
    <mergeCell ref="H74:J74"/>
    <mergeCell ref="M74:O74"/>
    <mergeCell ref="T80:U80"/>
    <mergeCell ref="T81:U81"/>
    <mergeCell ref="C69:D69"/>
    <mergeCell ref="C127:D127"/>
    <mergeCell ref="C117:D117"/>
    <mergeCell ref="A1:E1"/>
    <mergeCell ref="AE68:AF68"/>
    <mergeCell ref="AG68:AH68"/>
    <mergeCell ref="AD68:AD69"/>
    <mergeCell ref="AE70:AE72"/>
    <mergeCell ref="AF70:AF72"/>
    <mergeCell ref="A75:A78"/>
    <mergeCell ref="T76:U76"/>
    <mergeCell ref="T77:U77"/>
    <mergeCell ref="T68:U69"/>
    <mergeCell ref="V68:V69"/>
    <mergeCell ref="W68:W69"/>
    <mergeCell ref="X68:X69"/>
    <mergeCell ref="A71:A74"/>
    <mergeCell ref="Y68:Z68"/>
    <mergeCell ref="AA68:AB68"/>
    <mergeCell ref="E75:E77"/>
    <mergeCell ref="T78:U78"/>
    <mergeCell ref="C68:D68"/>
    <mergeCell ref="C75:D75"/>
    <mergeCell ref="D35:Q35"/>
  </mergeCells>
  <phoneticPr fontId="1"/>
  <pageMargins left="0.25" right="0.25" top="0.75" bottom="0.75" header="0.3" footer="0.3"/>
  <pageSetup paperSize="9" scale="54" fitToHeight="0"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4"/>
  <sheetViews>
    <sheetView topLeftCell="A103" workbookViewId="0">
      <selection activeCell="C117" sqref="C117:D121"/>
    </sheetView>
  </sheetViews>
  <sheetFormatPr defaultRowHeight="13.5"/>
  <cols>
    <col min="3" max="3" width="12.75" bestFit="1" customWidth="1"/>
  </cols>
  <sheetData>
    <row r="1" spans="1:11" ht="18.75">
      <c r="A1" s="241" t="s">
        <v>363</v>
      </c>
      <c r="B1" s="241"/>
      <c r="C1" s="241"/>
      <c r="D1" s="241"/>
      <c r="E1" s="241"/>
      <c r="F1" s="241"/>
      <c r="G1" s="241"/>
    </row>
    <row r="2" spans="1:11">
      <c r="K2" s="94"/>
    </row>
    <row r="3" spans="1:11">
      <c r="K3" s="94"/>
    </row>
    <row r="4" spans="1:11">
      <c r="K4" s="94"/>
    </row>
    <row r="5" spans="1:11">
      <c r="K5" s="94"/>
    </row>
    <row r="6" spans="1:11">
      <c r="K6" s="94"/>
    </row>
    <row r="7" spans="1:11">
      <c r="K7" s="94"/>
    </row>
    <row r="8" spans="1:11">
      <c r="K8" s="94"/>
    </row>
    <row r="9" spans="1:11">
      <c r="K9" s="94"/>
    </row>
    <row r="10" spans="1:11">
      <c r="K10" s="94"/>
    </row>
    <row r="11" spans="1:11">
      <c r="K11" s="94"/>
    </row>
    <row r="12" spans="1:11">
      <c r="K12" s="94"/>
    </row>
    <row r="13" spans="1:11">
      <c r="K13" s="94"/>
    </row>
    <row r="14" spans="1:11">
      <c r="K14" s="94"/>
    </row>
    <row r="15" spans="1:11">
      <c r="K15" s="94"/>
    </row>
    <row r="16" spans="1:11">
      <c r="K16" s="94"/>
    </row>
    <row r="17" spans="1:11">
      <c r="K17" s="94"/>
    </row>
    <row r="18" spans="1:11">
      <c r="K18" s="94"/>
    </row>
    <row r="19" spans="1:11">
      <c r="K19" s="94"/>
    </row>
    <row r="20" spans="1:11">
      <c r="K20" s="94"/>
    </row>
    <row r="21" spans="1:11">
      <c r="K21" s="94"/>
    </row>
    <row r="22" spans="1:11">
      <c r="K22" s="94"/>
    </row>
    <row r="23" spans="1:11">
      <c r="K23" s="94"/>
    </row>
    <row r="24" spans="1:11">
      <c r="K24" s="94"/>
    </row>
    <row r="25" spans="1:11">
      <c r="K25" s="94"/>
    </row>
    <row r="26" spans="1:11">
      <c r="K26" s="94"/>
    </row>
    <row r="27" spans="1:11">
      <c r="K27" s="94"/>
    </row>
    <row r="28" spans="1:11">
      <c r="K28" s="94"/>
    </row>
    <row r="29" spans="1:11">
      <c r="K29" s="94"/>
    </row>
    <row r="30" spans="1:11">
      <c r="K30" s="94"/>
    </row>
    <row r="31" spans="1:11">
      <c r="K31" s="94"/>
    </row>
    <row r="32" spans="1:11">
      <c r="A32" s="90" t="s">
        <v>46</v>
      </c>
      <c r="B32" t="s">
        <v>45</v>
      </c>
      <c r="K32" s="94"/>
    </row>
    <row r="33" spans="3:18">
      <c r="K33" s="94"/>
    </row>
    <row r="34" spans="3:18">
      <c r="K34" s="94"/>
    </row>
    <row r="35" spans="3:18">
      <c r="K35" s="94"/>
    </row>
    <row r="36" spans="3:18">
      <c r="K36" s="94"/>
    </row>
    <row r="37" spans="3:18">
      <c r="K37" s="94"/>
    </row>
    <row r="38" spans="3:18">
      <c r="K38" s="94"/>
    </row>
    <row r="39" spans="3:18">
      <c r="K39" s="94"/>
    </row>
    <row r="40" spans="3:18">
      <c r="C40" s="10"/>
      <c r="D40" s="139"/>
      <c r="E40" s="139"/>
      <c r="F40" s="139"/>
      <c r="G40" s="139"/>
      <c r="H40" s="139"/>
      <c r="I40" s="139"/>
      <c r="J40" s="139"/>
      <c r="K40" s="139"/>
      <c r="L40" s="139"/>
      <c r="M40" s="139"/>
      <c r="N40" s="139"/>
      <c r="O40" s="139"/>
      <c r="P40" s="139"/>
      <c r="Q40" s="139"/>
      <c r="R40" s="23"/>
    </row>
    <row r="41" spans="3:18">
      <c r="E41" s="87"/>
      <c r="F41" s="87"/>
      <c r="G41" s="87"/>
      <c r="H41" s="87"/>
      <c r="I41" s="87"/>
      <c r="J41" s="87"/>
      <c r="K41" s="87"/>
      <c r="L41" s="87"/>
      <c r="M41" s="87"/>
      <c r="N41" s="87"/>
      <c r="O41" s="88"/>
      <c r="P41" s="87"/>
      <c r="Q41" s="89"/>
    </row>
    <row r="44" spans="3:18">
      <c r="C44" t="s">
        <v>47</v>
      </c>
      <c r="I44" t="s">
        <v>52</v>
      </c>
      <c r="P44" s="34" t="s">
        <v>59</v>
      </c>
    </row>
    <row r="45" spans="3:18">
      <c r="C45" t="s">
        <v>50</v>
      </c>
      <c r="E45" t="s">
        <v>48</v>
      </c>
      <c r="I45" t="s">
        <v>230</v>
      </c>
      <c r="K45" s="41" t="s">
        <v>228</v>
      </c>
      <c r="O45" s="23"/>
      <c r="P45" s="35">
        <v>59.5</v>
      </c>
    </row>
    <row r="46" spans="3:18">
      <c r="C46" t="s">
        <v>51</v>
      </c>
      <c r="E46" t="s">
        <v>49</v>
      </c>
      <c r="I46" s="40" t="s">
        <v>125</v>
      </c>
      <c r="K46" t="s">
        <v>227</v>
      </c>
      <c r="O46" s="23"/>
      <c r="P46" s="36">
        <v>203</v>
      </c>
    </row>
    <row r="47" spans="3:18">
      <c r="C47" t="s">
        <v>124</v>
      </c>
      <c r="E47" t="s">
        <v>286</v>
      </c>
      <c r="I47" t="s">
        <v>120</v>
      </c>
      <c r="K47" s="40" t="s">
        <v>287</v>
      </c>
      <c r="O47" s="23"/>
      <c r="P47" s="36">
        <v>157</v>
      </c>
    </row>
    <row r="48" spans="3:18">
      <c r="C48" t="s">
        <v>125</v>
      </c>
      <c r="E48" t="s">
        <v>227</v>
      </c>
      <c r="I48" s="140" t="s">
        <v>252</v>
      </c>
      <c r="J48" s="140"/>
      <c r="K48" t="s">
        <v>253</v>
      </c>
      <c r="O48" s="23"/>
      <c r="P48" s="37">
        <f>SUM(P45:P47)</f>
        <v>419.5</v>
      </c>
      <c r="Q48" s="25" t="s">
        <v>121</v>
      </c>
    </row>
    <row r="49" spans="1:18">
      <c r="C49" t="s">
        <v>230</v>
      </c>
      <c r="E49" t="s">
        <v>228</v>
      </c>
      <c r="O49" s="23"/>
      <c r="P49" s="23"/>
    </row>
    <row r="50" spans="1:18">
      <c r="A50" s="90" t="s">
        <v>53</v>
      </c>
      <c r="D50" s="141" t="s">
        <v>171</v>
      </c>
      <c r="E50" s="142"/>
      <c r="O50" s="23"/>
      <c r="P50" s="23"/>
    </row>
    <row r="51" spans="1:18">
      <c r="I51" t="s">
        <v>61</v>
      </c>
    </row>
    <row r="52" spans="1:18">
      <c r="C52" s="143"/>
      <c r="D52" s="144"/>
    </row>
    <row r="53" spans="1:18">
      <c r="D53" s="143" t="s">
        <v>229</v>
      </c>
      <c r="E53" s="144"/>
    </row>
    <row r="55" spans="1:18">
      <c r="C55" s="143"/>
      <c r="D55" s="143"/>
      <c r="E55" s="143" t="s">
        <v>122</v>
      </c>
      <c r="F55" s="143"/>
      <c r="G55" s="143"/>
      <c r="H55" s="33" t="s">
        <v>236</v>
      </c>
      <c r="I55" s="33"/>
    </row>
    <row r="56" spans="1:18">
      <c r="J56" s="39" t="s">
        <v>126</v>
      </c>
    </row>
    <row r="57" spans="1:18">
      <c r="K57" s="148" t="s">
        <v>64</v>
      </c>
      <c r="L57" s="149"/>
    </row>
    <row r="58" spans="1:18">
      <c r="M58" s="39" t="s">
        <v>235</v>
      </c>
    </row>
    <row r="59" spans="1:18">
      <c r="M59" s="136" t="s">
        <v>114</v>
      </c>
      <c r="N59" s="136"/>
    </row>
    <row r="60" spans="1:18">
      <c r="N60" s="137" t="s">
        <v>123</v>
      </c>
      <c r="O60" s="138"/>
    </row>
    <row r="61" spans="1:18">
      <c r="P61" s="42"/>
    </row>
    <row r="62" spans="1:18">
      <c r="N62" s="137" t="s">
        <v>66</v>
      </c>
      <c r="O62" s="137"/>
    </row>
    <row r="63" spans="1:18">
      <c r="O63" s="150" t="s">
        <v>127</v>
      </c>
      <c r="P63" s="150"/>
    </row>
    <row r="64" spans="1:18">
      <c r="Q64" s="136" t="s">
        <v>40</v>
      </c>
      <c r="R64" s="136"/>
    </row>
    <row r="66" spans="1:15" ht="31.5" customHeight="1"/>
    <row r="67" spans="1:15" ht="31.5" customHeight="1">
      <c r="G67" s="26" t="s">
        <v>65</v>
      </c>
    </row>
    <row r="68" spans="1:15">
      <c r="A68" s="90" t="s">
        <v>55</v>
      </c>
    </row>
    <row r="69" spans="1:15">
      <c r="B69" t="s">
        <v>56</v>
      </c>
    </row>
    <row r="71" spans="1:15">
      <c r="C71" s="136" t="s">
        <v>74</v>
      </c>
      <c r="D71" s="136"/>
      <c r="E71" s="136"/>
      <c r="F71" s="136" t="s">
        <v>99</v>
      </c>
      <c r="G71" s="136"/>
      <c r="H71" s="136"/>
      <c r="I71" s="136"/>
      <c r="J71" s="136"/>
      <c r="K71" t="s">
        <v>109</v>
      </c>
    </row>
    <row r="73" spans="1:15">
      <c r="B73" t="s">
        <v>75</v>
      </c>
    </row>
    <row r="75" spans="1:15">
      <c r="A75" t="s">
        <v>98</v>
      </c>
      <c r="B75" s="140" t="s">
        <v>226</v>
      </c>
      <c r="C75" s="140"/>
      <c r="D75" s="140"/>
      <c r="E75" s="140"/>
      <c r="F75" s="140"/>
      <c r="G75" s="140"/>
      <c r="H75" s="140"/>
      <c r="I75" s="140"/>
      <c r="J75" s="140"/>
      <c r="K75" s="140"/>
      <c r="L75" s="140"/>
      <c r="M75" s="140"/>
      <c r="N75" s="140"/>
      <c r="O75" s="140"/>
    </row>
    <row r="76" spans="1:15">
      <c r="B76" s="145" t="s">
        <v>57</v>
      </c>
      <c r="C76" s="145"/>
      <c r="D76" s="146" t="s">
        <v>67</v>
      </c>
      <c r="E76" s="146"/>
      <c r="F76" s="146" t="s">
        <v>68</v>
      </c>
      <c r="G76" s="146"/>
      <c r="H76" s="27"/>
      <c r="I76" s="4"/>
      <c r="J76" s="147" t="s">
        <v>83</v>
      </c>
      <c r="K76" s="147"/>
      <c r="L76" s="98" t="s">
        <v>84</v>
      </c>
    </row>
    <row r="77" spans="1:15">
      <c r="B77" s="154" t="s">
        <v>76</v>
      </c>
      <c r="C77" s="155"/>
      <c r="D77" s="98" t="s">
        <v>77</v>
      </c>
      <c r="E77" s="98" t="s">
        <v>78</v>
      </c>
      <c r="F77" s="24" t="s">
        <v>79</v>
      </c>
      <c r="G77" s="24" t="s">
        <v>80</v>
      </c>
      <c r="H77" s="28"/>
      <c r="I77" s="98" t="s">
        <v>85</v>
      </c>
      <c r="J77" s="99" t="s">
        <v>81</v>
      </c>
      <c r="K77" s="99" t="s">
        <v>82</v>
      </c>
      <c r="L77" s="24" t="s">
        <v>86</v>
      </c>
    </row>
    <row r="78" spans="1:15">
      <c r="B78" s="156" t="s">
        <v>47</v>
      </c>
      <c r="C78" s="157"/>
      <c r="D78" s="98">
        <v>361.1</v>
      </c>
      <c r="E78" s="4"/>
      <c r="F78" s="24"/>
      <c r="G78" s="24">
        <v>1</v>
      </c>
      <c r="H78" s="28"/>
      <c r="I78" s="4">
        <f>D78*F78</f>
        <v>0</v>
      </c>
      <c r="J78" s="99">
        <f>D78*G78</f>
        <v>361.1</v>
      </c>
      <c r="K78" s="99">
        <f>E78*F78</f>
        <v>0</v>
      </c>
      <c r="L78" s="4">
        <f>E78*G78</f>
        <v>0</v>
      </c>
    </row>
    <row r="79" spans="1:15">
      <c r="B79" s="152" t="s">
        <v>54</v>
      </c>
      <c r="C79" s="153"/>
      <c r="D79" s="98">
        <v>55.91</v>
      </c>
      <c r="E79" s="4"/>
      <c r="F79" s="24"/>
      <c r="G79" s="24">
        <v>1</v>
      </c>
      <c r="H79" s="28"/>
      <c r="I79" s="4">
        <f t="shared" ref="I79:I81" si="0">D79*F79</f>
        <v>0</v>
      </c>
      <c r="J79" s="99">
        <f t="shared" ref="J79:J81" si="1">D79*G79</f>
        <v>55.91</v>
      </c>
      <c r="K79" s="99">
        <f t="shared" ref="K79:K81" si="2">E79*F79</f>
        <v>0</v>
      </c>
      <c r="L79" s="4">
        <f t="shared" ref="L79:L81" si="3">E79*G79</f>
        <v>0</v>
      </c>
    </row>
    <row r="80" spans="1:15">
      <c r="B80" s="152" t="s">
        <v>171</v>
      </c>
      <c r="C80" s="153"/>
      <c r="D80" s="98">
        <v>57.99</v>
      </c>
      <c r="E80" s="4"/>
      <c r="F80" s="24"/>
      <c r="G80" s="24">
        <v>1</v>
      </c>
      <c r="H80" s="28"/>
      <c r="I80" s="4">
        <f t="shared" si="0"/>
        <v>0</v>
      </c>
      <c r="J80" s="99">
        <f t="shared" si="1"/>
        <v>57.99</v>
      </c>
      <c r="K80" s="99">
        <f t="shared" si="2"/>
        <v>0</v>
      </c>
      <c r="L80" s="4">
        <f t="shared" si="3"/>
        <v>0</v>
      </c>
    </row>
    <row r="81" spans="2:13">
      <c r="B81" s="4" t="s">
        <v>118</v>
      </c>
      <c r="C81" s="4"/>
      <c r="D81" s="98"/>
      <c r="E81" s="4">
        <v>18.72</v>
      </c>
      <c r="F81" s="24"/>
      <c r="G81" s="24">
        <v>0.5</v>
      </c>
      <c r="H81" s="28"/>
      <c r="I81" s="4">
        <f t="shared" si="0"/>
        <v>0</v>
      </c>
      <c r="J81" s="99">
        <f t="shared" si="1"/>
        <v>0</v>
      </c>
      <c r="K81" s="99">
        <f t="shared" si="2"/>
        <v>0</v>
      </c>
      <c r="L81" s="4">
        <f t="shared" si="3"/>
        <v>9.36</v>
      </c>
    </row>
    <row r="82" spans="2:13">
      <c r="H82" s="29" t="s">
        <v>87</v>
      </c>
      <c r="I82" s="4">
        <f>SUM(I78:I81)</f>
        <v>0</v>
      </c>
      <c r="J82" s="65">
        <f>SUM(J78:K81)</f>
        <v>475</v>
      </c>
      <c r="K82" s="66"/>
      <c r="L82" s="4">
        <f>SUM(L78:L81)</f>
        <v>9.36</v>
      </c>
    </row>
    <row r="83" spans="2:13">
      <c r="I83" s="38">
        <f>I82</f>
        <v>0</v>
      </c>
      <c r="J83" s="151">
        <f>J82*G100</f>
        <v>826.5</v>
      </c>
      <c r="K83" s="151"/>
      <c r="L83" s="38">
        <f>L82*G100*G100</f>
        <v>28.338336000000002</v>
      </c>
    </row>
    <row r="84" spans="2:13">
      <c r="B84" s="145" t="s">
        <v>58</v>
      </c>
      <c r="C84" s="145"/>
      <c r="D84" s="146" t="s">
        <v>67</v>
      </c>
      <c r="E84" s="146"/>
      <c r="F84" s="146" t="s">
        <v>68</v>
      </c>
      <c r="G84" s="146"/>
      <c r="I84" s="4"/>
      <c r="J84" s="146" t="s">
        <v>83</v>
      </c>
      <c r="K84" s="146"/>
      <c r="L84" s="98" t="s">
        <v>84</v>
      </c>
      <c r="M84">
        <f>I83+J83+L83</f>
        <v>854.83833600000003</v>
      </c>
    </row>
    <row r="85" spans="2:13">
      <c r="B85" s="154" t="s">
        <v>76</v>
      </c>
      <c r="C85" s="155"/>
      <c r="D85" s="98" t="s">
        <v>88</v>
      </c>
      <c r="E85" s="98" t="s">
        <v>89</v>
      </c>
      <c r="F85" s="98" t="s">
        <v>90</v>
      </c>
      <c r="G85" s="98" t="s">
        <v>91</v>
      </c>
      <c r="I85" s="24" t="s">
        <v>92</v>
      </c>
      <c r="J85" s="24" t="s">
        <v>93</v>
      </c>
      <c r="K85" s="24" t="s">
        <v>94</v>
      </c>
      <c r="L85" s="24" t="s">
        <v>95</v>
      </c>
    </row>
    <row r="86" spans="2:13">
      <c r="B86" s="4" t="s">
        <v>52</v>
      </c>
      <c r="C86" s="31"/>
      <c r="D86" s="31">
        <v>296</v>
      </c>
      <c r="E86" s="4"/>
      <c r="F86" s="4">
        <v>2.9</v>
      </c>
      <c r="G86" s="4">
        <v>-1</v>
      </c>
      <c r="I86" s="4">
        <f>D86*F86</f>
        <v>858.4</v>
      </c>
      <c r="J86" s="4">
        <f>D86*G86</f>
        <v>-296</v>
      </c>
      <c r="K86" s="4">
        <f>E86*F86</f>
        <v>0</v>
      </c>
      <c r="L86" s="4">
        <f>E86*G86</f>
        <v>0</v>
      </c>
    </row>
    <row r="87" spans="2:13">
      <c r="B87" s="4" t="s">
        <v>119</v>
      </c>
      <c r="C87" s="4"/>
      <c r="D87" s="4">
        <v>54.29</v>
      </c>
      <c r="E87" s="4">
        <v>-18.72</v>
      </c>
      <c r="F87" s="4">
        <v>1.45</v>
      </c>
      <c r="G87" s="4">
        <v>-0.5</v>
      </c>
      <c r="I87" s="4">
        <f t="shared" ref="I87:I97" si="4">D87*F87</f>
        <v>78.720500000000001</v>
      </c>
      <c r="J87" s="4">
        <f t="shared" ref="J87:J97" si="5">D87*G87</f>
        <v>-27.145</v>
      </c>
      <c r="K87" s="4">
        <f t="shared" ref="K87:K97" si="6">E87*F87</f>
        <v>-27.143999999999998</v>
      </c>
      <c r="L87" s="4">
        <f t="shared" ref="L87:L97" si="7">E87*G87</f>
        <v>9.36</v>
      </c>
    </row>
    <row r="88" spans="2:13">
      <c r="B88" s="4" t="s">
        <v>69</v>
      </c>
      <c r="C88" s="4"/>
      <c r="D88" s="4">
        <v>59.9</v>
      </c>
      <c r="E88" s="4"/>
      <c r="F88" s="4">
        <v>2.19</v>
      </c>
      <c r="G88" s="4">
        <v>-1</v>
      </c>
      <c r="I88" s="4">
        <f t="shared" si="4"/>
        <v>131.18099999999998</v>
      </c>
      <c r="J88" s="4">
        <f t="shared" si="5"/>
        <v>-59.9</v>
      </c>
      <c r="K88" s="4">
        <f t="shared" si="6"/>
        <v>0</v>
      </c>
      <c r="L88" s="4">
        <f t="shared" si="7"/>
        <v>0</v>
      </c>
    </row>
    <row r="89" spans="2:13">
      <c r="B89" s="152" t="s">
        <v>70</v>
      </c>
      <c r="C89" s="153"/>
      <c r="D89" s="4">
        <v>58.85</v>
      </c>
      <c r="E89" s="4"/>
      <c r="F89" s="4">
        <v>2.9</v>
      </c>
      <c r="G89" s="4">
        <v>-1</v>
      </c>
      <c r="I89" s="4">
        <f t="shared" si="4"/>
        <v>170.66499999999999</v>
      </c>
      <c r="J89" s="4">
        <f t="shared" si="5"/>
        <v>-58.85</v>
      </c>
      <c r="K89" s="4">
        <f t="shared" si="6"/>
        <v>0</v>
      </c>
      <c r="L89" s="4">
        <f t="shared" si="7"/>
        <v>0</v>
      </c>
    </row>
    <row r="90" spans="2:13">
      <c r="B90" s="4" t="s">
        <v>71</v>
      </c>
      <c r="C90" s="4"/>
      <c r="D90" s="4">
        <v>30</v>
      </c>
      <c r="E90" s="4"/>
      <c r="F90" s="4">
        <v>3.64</v>
      </c>
      <c r="G90" s="4">
        <v>-1</v>
      </c>
      <c r="I90" s="4">
        <f t="shared" si="4"/>
        <v>109.2</v>
      </c>
      <c r="J90" s="4">
        <f t="shared" si="5"/>
        <v>-30</v>
      </c>
      <c r="K90" s="4">
        <f t="shared" si="6"/>
        <v>0</v>
      </c>
      <c r="L90" s="4">
        <f t="shared" si="7"/>
        <v>0</v>
      </c>
    </row>
    <row r="91" spans="2:13">
      <c r="B91" s="152" t="s">
        <v>40</v>
      </c>
      <c r="C91" s="153"/>
      <c r="D91" s="4">
        <v>1.2</v>
      </c>
      <c r="E91" s="4"/>
      <c r="F91" s="4">
        <v>6.625</v>
      </c>
      <c r="G91" s="4">
        <v>-1</v>
      </c>
      <c r="I91" s="4">
        <f t="shared" si="4"/>
        <v>7.9499999999999993</v>
      </c>
      <c r="J91" s="4">
        <f t="shared" si="5"/>
        <v>-1.2</v>
      </c>
      <c r="K91" s="4">
        <f t="shared" si="6"/>
        <v>0</v>
      </c>
      <c r="L91" s="4">
        <f t="shared" si="7"/>
        <v>0</v>
      </c>
    </row>
    <row r="92" spans="2:13">
      <c r="B92" s="152" t="s">
        <v>237</v>
      </c>
      <c r="C92" s="153"/>
      <c r="D92" s="4">
        <v>4.1100000000000003</v>
      </c>
      <c r="E92" s="4"/>
      <c r="F92" s="4">
        <v>4.66</v>
      </c>
      <c r="G92" s="4">
        <v>-1</v>
      </c>
      <c r="I92" s="4">
        <f t="shared" si="4"/>
        <v>19.152600000000003</v>
      </c>
      <c r="J92" s="4">
        <f t="shared" si="5"/>
        <v>-4.1100000000000003</v>
      </c>
      <c r="K92" s="4">
        <f t="shared" si="6"/>
        <v>0</v>
      </c>
      <c r="L92" s="4">
        <f t="shared" si="7"/>
        <v>0</v>
      </c>
    </row>
    <row r="93" spans="2:13">
      <c r="B93" s="152" t="s">
        <v>115</v>
      </c>
      <c r="C93" s="153"/>
      <c r="D93" s="4">
        <v>7.28</v>
      </c>
      <c r="E93" s="4"/>
      <c r="F93" s="4">
        <v>4.58</v>
      </c>
      <c r="G93" s="4">
        <v>-1</v>
      </c>
      <c r="I93" s="4">
        <f t="shared" si="4"/>
        <v>33.342400000000005</v>
      </c>
      <c r="J93" s="4">
        <f t="shared" si="5"/>
        <v>-7.28</v>
      </c>
      <c r="K93" s="4">
        <f t="shared" si="6"/>
        <v>0</v>
      </c>
      <c r="L93" s="4">
        <f t="shared" si="7"/>
        <v>0</v>
      </c>
    </row>
    <row r="94" spans="2:13">
      <c r="B94" s="152" t="s">
        <v>113</v>
      </c>
      <c r="C94" s="153"/>
      <c r="D94" s="4">
        <v>17.78</v>
      </c>
      <c r="E94" s="4"/>
      <c r="F94" s="4">
        <v>5.43</v>
      </c>
      <c r="G94" s="4">
        <v>-1</v>
      </c>
      <c r="I94" s="4">
        <f t="shared" si="4"/>
        <v>96.545400000000001</v>
      </c>
      <c r="J94" s="4">
        <f t="shared" si="5"/>
        <v>-17.78</v>
      </c>
      <c r="K94" s="4">
        <f t="shared" si="6"/>
        <v>0</v>
      </c>
      <c r="L94" s="4">
        <f t="shared" si="7"/>
        <v>0</v>
      </c>
    </row>
    <row r="95" spans="2:13">
      <c r="B95" s="4" t="s">
        <v>72</v>
      </c>
      <c r="C95" s="4"/>
      <c r="D95" s="4">
        <v>67.39</v>
      </c>
      <c r="E95" s="4"/>
      <c r="F95" s="4">
        <v>4.68</v>
      </c>
      <c r="G95" s="4">
        <v>-1</v>
      </c>
      <c r="I95" s="4">
        <f t="shared" si="4"/>
        <v>315.3852</v>
      </c>
      <c r="J95" s="4">
        <f t="shared" si="5"/>
        <v>-67.39</v>
      </c>
      <c r="K95" s="4">
        <f t="shared" si="6"/>
        <v>0</v>
      </c>
      <c r="L95" s="4">
        <f t="shared" si="7"/>
        <v>0</v>
      </c>
    </row>
    <row r="96" spans="2:13">
      <c r="B96" s="152" t="s">
        <v>235</v>
      </c>
      <c r="C96" s="153"/>
      <c r="D96" s="4">
        <v>7.5</v>
      </c>
      <c r="E96" s="4"/>
      <c r="F96" s="4">
        <v>5.1449999999999996</v>
      </c>
      <c r="G96" s="4">
        <v>-1</v>
      </c>
      <c r="I96" s="4">
        <f t="shared" si="4"/>
        <v>38.587499999999999</v>
      </c>
      <c r="J96" s="4">
        <f t="shared" si="5"/>
        <v>-7.5</v>
      </c>
      <c r="K96" s="4">
        <f t="shared" si="6"/>
        <v>0</v>
      </c>
      <c r="L96" s="4">
        <f t="shared" si="7"/>
        <v>0</v>
      </c>
    </row>
    <row r="97" spans="2:16">
      <c r="B97" s="4" t="s">
        <v>73</v>
      </c>
      <c r="C97" s="4"/>
      <c r="D97" s="4">
        <v>6.55</v>
      </c>
      <c r="E97" s="4"/>
      <c r="F97" s="4">
        <v>5.0599999999999996</v>
      </c>
      <c r="G97" s="4">
        <v>-1</v>
      </c>
      <c r="I97" s="4">
        <f t="shared" si="4"/>
        <v>33.142999999999994</v>
      </c>
      <c r="J97" s="4">
        <f t="shared" si="5"/>
        <v>-6.55</v>
      </c>
      <c r="K97" s="4">
        <f t="shared" si="6"/>
        <v>0</v>
      </c>
      <c r="L97" s="4">
        <f t="shared" si="7"/>
        <v>0</v>
      </c>
    </row>
    <row r="98" spans="2:16">
      <c r="B98" s="166" t="s">
        <v>117</v>
      </c>
      <c r="C98" s="166"/>
      <c r="D98" s="30">
        <f>SUM(D78:E81,D86:E97)</f>
        <v>1085.8499999999999</v>
      </c>
      <c r="H98" s="29" t="s">
        <v>87</v>
      </c>
      <c r="I98" s="4">
        <f>SUM(I86:I97)</f>
        <v>1892.2726</v>
      </c>
      <c r="J98" s="31">
        <f>SUM(J86:K97)</f>
        <v>-610.84899999999993</v>
      </c>
      <c r="K98" s="31"/>
      <c r="L98" s="4">
        <f>SUM(L86:L97)</f>
        <v>9.36</v>
      </c>
    </row>
    <row r="99" spans="2:16">
      <c r="D99" s="30"/>
      <c r="H99" s="29"/>
      <c r="I99" s="38">
        <f>I98</f>
        <v>1892.2726</v>
      </c>
      <c r="J99" s="167">
        <f>J98*G100</f>
        <v>-1062.87726</v>
      </c>
      <c r="K99" s="168"/>
      <c r="L99" s="38">
        <f>L98*G100*G100</f>
        <v>28.338336000000002</v>
      </c>
    </row>
    <row r="100" spans="2:16">
      <c r="B100" t="s">
        <v>96</v>
      </c>
      <c r="C100" s="25">
        <f>(I98-I82)/(-J98+J82)</f>
        <v>1.7426664296785281</v>
      </c>
      <c r="D100" s="140" t="s">
        <v>238</v>
      </c>
      <c r="E100" s="140"/>
      <c r="F100" s="140"/>
      <c r="G100" s="26">
        <v>1.74</v>
      </c>
      <c r="H100" t="s">
        <v>97</v>
      </c>
      <c r="M100">
        <f>I99+J99+L99</f>
        <v>857.73367600000006</v>
      </c>
    </row>
    <row r="101" spans="2:16">
      <c r="B101" s="140" t="s">
        <v>289</v>
      </c>
      <c r="C101" s="140"/>
      <c r="D101" s="140"/>
      <c r="E101" s="140"/>
      <c r="F101" s="140"/>
      <c r="G101" s="140"/>
      <c r="H101" s="140"/>
      <c r="I101" s="140"/>
      <c r="J101" s="140"/>
      <c r="K101" s="140"/>
    </row>
    <row r="102" spans="2:16">
      <c r="B102" s="140" t="s">
        <v>254</v>
      </c>
      <c r="C102" s="140"/>
      <c r="D102" s="140"/>
      <c r="E102" s="140"/>
      <c r="F102" s="140"/>
      <c r="G102" s="140"/>
      <c r="H102" s="140"/>
      <c r="I102" s="140"/>
      <c r="J102" s="140"/>
      <c r="K102" s="140"/>
      <c r="L102" s="140"/>
    </row>
    <row r="103" spans="2:16">
      <c r="B103" s="93" t="s">
        <v>100</v>
      </c>
      <c r="C103" s="93"/>
      <c r="D103" s="93"/>
      <c r="E103" s="93"/>
      <c r="F103" s="93"/>
      <c r="G103" s="93"/>
      <c r="H103" s="93"/>
      <c r="I103" s="93"/>
      <c r="J103" s="93"/>
      <c r="K103" s="93"/>
      <c r="L103" s="93"/>
    </row>
    <row r="104" spans="2:16">
      <c r="B104" s="93"/>
      <c r="C104" s="93" t="s">
        <v>101</v>
      </c>
      <c r="D104" s="93"/>
      <c r="E104" s="93"/>
      <c r="F104" s="93"/>
      <c r="G104" s="93"/>
      <c r="H104" s="93"/>
      <c r="I104" s="93"/>
      <c r="J104" s="93"/>
      <c r="K104" s="93"/>
      <c r="L104" s="93"/>
    </row>
    <row r="105" spans="2:16">
      <c r="B105" s="93" t="s">
        <v>257</v>
      </c>
      <c r="C105" s="93"/>
      <c r="D105" s="93"/>
      <c r="E105" s="93"/>
      <c r="F105" s="93"/>
      <c r="G105" s="93"/>
      <c r="H105" s="93"/>
      <c r="I105" s="93"/>
      <c r="J105" s="93"/>
      <c r="K105" s="93"/>
      <c r="L105" s="93"/>
    </row>
    <row r="106" spans="2:16">
      <c r="B106" s="93"/>
      <c r="C106" s="93" t="s">
        <v>255</v>
      </c>
      <c r="D106" s="93"/>
      <c r="E106" s="93"/>
      <c r="F106" s="93"/>
      <c r="G106" s="93"/>
      <c r="H106" s="93"/>
      <c r="I106" s="93" t="s">
        <v>104</v>
      </c>
      <c r="J106" s="93" t="s">
        <v>256</v>
      </c>
      <c r="K106" s="93"/>
      <c r="L106" s="93"/>
    </row>
    <row r="107" spans="2:16">
      <c r="B107" s="93"/>
      <c r="C107" s="93"/>
      <c r="D107" s="93"/>
      <c r="E107" s="93"/>
      <c r="F107" s="93"/>
      <c r="G107" s="93"/>
      <c r="H107" s="93"/>
      <c r="I107" s="93" t="s">
        <v>104</v>
      </c>
      <c r="J107" s="93">
        <f>(M84-M100)/(6.584-C108)</f>
        <v>-0.59771676300578724</v>
      </c>
      <c r="K107" s="93"/>
      <c r="L107" s="93"/>
      <c r="P107" t="s">
        <v>105</v>
      </c>
    </row>
    <row r="108" spans="2:16">
      <c r="B108" s="29" t="s">
        <v>102</v>
      </c>
      <c r="C108" s="32">
        <f>G100</f>
        <v>1.74</v>
      </c>
      <c r="D108" s="93" t="s">
        <v>103</v>
      </c>
      <c r="E108" s="93"/>
      <c r="F108" s="93"/>
      <c r="G108" s="93"/>
      <c r="H108" s="93"/>
      <c r="I108" s="93"/>
      <c r="J108" s="93"/>
      <c r="K108" s="93"/>
      <c r="L108" s="93"/>
    </row>
    <row r="109" spans="2:16">
      <c r="B109" s="29" t="s">
        <v>106</v>
      </c>
      <c r="C109" s="93">
        <f>ROUND((I82+J82*C108+L82*C108*C108-(I98+J98*C108+L98*C108*C108))/(6.584-C108),2)</f>
        <v>-0.6</v>
      </c>
      <c r="D109" s="93" t="s">
        <v>107</v>
      </c>
      <c r="E109" s="93"/>
      <c r="F109" s="93"/>
      <c r="G109" s="93"/>
      <c r="H109" s="93"/>
      <c r="I109" s="93"/>
      <c r="J109" s="93"/>
      <c r="K109" s="93"/>
      <c r="L109" s="93"/>
    </row>
    <row r="110" spans="2:16">
      <c r="B110" s="29"/>
      <c r="C110" s="93"/>
      <c r="D110" s="93"/>
      <c r="E110" s="93"/>
      <c r="F110" s="93"/>
      <c r="G110" s="93"/>
      <c r="H110" s="93"/>
      <c r="I110" s="93"/>
      <c r="J110" s="93"/>
      <c r="K110" s="93"/>
      <c r="L110" s="93"/>
    </row>
    <row r="111" spans="2:16">
      <c r="B111" s="93" t="s">
        <v>108</v>
      </c>
      <c r="C111" s="93"/>
      <c r="D111" s="93"/>
      <c r="E111" s="93"/>
      <c r="F111" s="93"/>
      <c r="G111" s="93"/>
      <c r="H111" s="93"/>
      <c r="I111" s="93"/>
      <c r="J111" s="93"/>
      <c r="K111" s="93"/>
      <c r="L111" s="93"/>
    </row>
    <row r="112" spans="2:16">
      <c r="B112" s="29"/>
      <c r="C112" s="93" t="s">
        <v>110</v>
      </c>
      <c r="D112" s="93"/>
      <c r="E112" s="93"/>
      <c r="F112" s="93"/>
      <c r="G112" s="93"/>
      <c r="H112" s="93"/>
      <c r="I112" s="93"/>
      <c r="J112" s="93"/>
      <c r="K112" s="93"/>
      <c r="L112" s="93"/>
    </row>
    <row r="113" spans="2:18">
      <c r="B113" s="29" t="s">
        <v>102</v>
      </c>
      <c r="C113" t="s">
        <v>111</v>
      </c>
    </row>
    <row r="114" spans="2:18">
      <c r="B114" s="29"/>
      <c r="C114" s="158" t="s">
        <v>364</v>
      </c>
      <c r="D114" s="158"/>
      <c r="F114" s="111" t="s">
        <v>312</v>
      </c>
      <c r="G114" s="111"/>
      <c r="H114" s="110"/>
      <c r="I114" s="110"/>
    </row>
    <row r="115" spans="2:18">
      <c r="B115" s="29"/>
      <c r="C115" s="159" t="s">
        <v>239</v>
      </c>
      <c r="D115" s="160"/>
      <c r="F115" s="161"/>
      <c r="G115" s="162"/>
    </row>
    <row r="116" spans="2:18">
      <c r="C116" s="98" t="s">
        <v>83</v>
      </c>
      <c r="D116" s="98" t="s">
        <v>112</v>
      </c>
      <c r="E116" s="93"/>
      <c r="F116" s="98"/>
      <c r="G116" s="98"/>
    </row>
    <row r="117" spans="2:18">
      <c r="C117" s="98">
        <f>ROUND(($I$98-$I$82+6.584*D117)/($J$82-$J$98+D117),3)</f>
        <v>1.7</v>
      </c>
      <c r="D117" s="98">
        <v>-9.4600000000000009</v>
      </c>
      <c r="F117" s="98"/>
      <c r="G117" s="98"/>
    </row>
    <row r="118" spans="2:18">
      <c r="C118" s="98">
        <f t="shared" ref="C118:C121" si="8">ROUND(($I$98-$I$82+6.584*D118)/($J$82-$J$98+D118),3)</f>
        <v>1.65</v>
      </c>
      <c r="D118" s="98">
        <v>-20.39</v>
      </c>
      <c r="F118" s="98"/>
      <c r="G118" s="98"/>
    </row>
    <row r="119" spans="2:18">
      <c r="C119" s="106">
        <f t="shared" si="8"/>
        <v>1.6</v>
      </c>
      <c r="D119" s="99">
        <v>-31.08</v>
      </c>
      <c r="E119" s="100"/>
      <c r="F119" s="109">
        <v>1.6</v>
      </c>
      <c r="G119" s="106">
        <v>-69.7</v>
      </c>
      <c r="H119" s="101"/>
      <c r="I119" s="102"/>
      <c r="K119" s="102"/>
      <c r="L119" s="102"/>
      <c r="M119" s="102"/>
      <c r="N119" s="102"/>
    </row>
    <row r="120" spans="2:18">
      <c r="C120" s="98">
        <f t="shared" si="8"/>
        <v>1.55</v>
      </c>
      <c r="D120" s="98">
        <v>-41.56</v>
      </c>
      <c r="F120" s="105"/>
      <c r="G120" s="98"/>
      <c r="H120" s="101" t="s">
        <v>258</v>
      </c>
      <c r="I120" s="25" t="s">
        <v>259</v>
      </c>
      <c r="J120" s="102"/>
      <c r="K120" s="102"/>
      <c r="L120" s="102"/>
      <c r="M120" s="102"/>
    </row>
    <row r="121" spans="2:18">
      <c r="C121" s="98">
        <f t="shared" si="8"/>
        <v>1.5</v>
      </c>
      <c r="D121" s="24">
        <v>-51.83</v>
      </c>
      <c r="F121" s="98"/>
      <c r="G121" s="98"/>
      <c r="H121" s="101" t="s">
        <v>240</v>
      </c>
      <c r="I121" s="163" t="s">
        <v>288</v>
      </c>
      <c r="J121" s="164"/>
      <c r="K121" s="164"/>
      <c r="L121" s="164"/>
      <c r="M121" s="164"/>
      <c r="N121" s="164"/>
      <c r="O121" s="164"/>
      <c r="P121" s="164"/>
      <c r="Q121" s="164"/>
      <c r="R121" s="164"/>
    </row>
    <row r="122" spans="2:18">
      <c r="C122" s="114"/>
      <c r="D122" s="114"/>
      <c r="I122" s="25" t="s">
        <v>280</v>
      </c>
    </row>
    <row r="123" spans="2:18">
      <c r="C123" s="115"/>
      <c r="D123" s="115"/>
      <c r="I123" s="25"/>
    </row>
    <row r="124" spans="2:18">
      <c r="B124" s="26" t="s">
        <v>260</v>
      </c>
    </row>
  </sheetData>
  <mergeCells count="46">
    <mergeCell ref="C115:D115"/>
    <mergeCell ref="F115:G115"/>
    <mergeCell ref="C114:D114"/>
    <mergeCell ref="B96:C96"/>
    <mergeCell ref="B98:C98"/>
    <mergeCell ref="J99:K99"/>
    <mergeCell ref="D100:F100"/>
    <mergeCell ref="B101:K101"/>
    <mergeCell ref="B102:L102"/>
    <mergeCell ref="B85:C85"/>
    <mergeCell ref="B89:C89"/>
    <mergeCell ref="B91:C91"/>
    <mergeCell ref="B92:C92"/>
    <mergeCell ref="B93:C93"/>
    <mergeCell ref="B94:C94"/>
    <mergeCell ref="B77:C77"/>
    <mergeCell ref="B80:C80"/>
    <mergeCell ref="J83:K83"/>
    <mergeCell ref="B84:C84"/>
    <mergeCell ref="D84:E84"/>
    <mergeCell ref="F84:G84"/>
    <mergeCell ref="J84:K84"/>
    <mergeCell ref="B78:C78"/>
    <mergeCell ref="B79:C79"/>
    <mergeCell ref="F71:J71"/>
    <mergeCell ref="B75:O75"/>
    <mergeCell ref="B76:C76"/>
    <mergeCell ref="D76:E76"/>
    <mergeCell ref="F76:G76"/>
    <mergeCell ref="J76:K76"/>
    <mergeCell ref="A1:G1"/>
    <mergeCell ref="D50:E50"/>
    <mergeCell ref="I121:R121"/>
    <mergeCell ref="Q64:R64"/>
    <mergeCell ref="D40:Q40"/>
    <mergeCell ref="I48:J48"/>
    <mergeCell ref="C52:D52"/>
    <mergeCell ref="D53:E53"/>
    <mergeCell ref="C55:D55"/>
    <mergeCell ref="E55:G55"/>
    <mergeCell ref="K57:L57"/>
    <mergeCell ref="M59:N59"/>
    <mergeCell ref="N60:O60"/>
    <mergeCell ref="N62:O62"/>
    <mergeCell ref="O63:P63"/>
    <mergeCell ref="C71:E71"/>
  </mergeCells>
  <phoneticPr fontId="1"/>
  <pageMargins left="0.25" right="0.25" top="0.75" bottom="0.75" header="0.3" footer="0.3"/>
  <pageSetup paperSize="9" scale="31" fitToWidth="0"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4"/>
  <sheetViews>
    <sheetView tabSelected="1" topLeftCell="A101" workbookViewId="0">
      <selection activeCell="I116" sqref="I116"/>
    </sheetView>
  </sheetViews>
  <sheetFormatPr defaultRowHeight="13.5"/>
  <cols>
    <col min="3" max="3" width="12.75" bestFit="1" customWidth="1"/>
  </cols>
  <sheetData>
    <row r="1" spans="1:11" ht="18.75">
      <c r="A1" s="165" t="s">
        <v>357</v>
      </c>
      <c r="B1" s="165"/>
      <c r="C1" s="165"/>
      <c r="D1" s="165"/>
      <c r="E1" s="165"/>
      <c r="F1" s="165"/>
      <c r="G1" s="165"/>
      <c r="H1" s="165"/>
    </row>
    <row r="2" spans="1:11">
      <c r="K2" s="131"/>
    </row>
    <row r="3" spans="1:11">
      <c r="K3" s="131"/>
    </row>
    <row r="4" spans="1:11">
      <c r="K4" s="131"/>
    </row>
    <row r="5" spans="1:11">
      <c r="K5" s="131"/>
    </row>
    <row r="6" spans="1:11">
      <c r="K6" s="131"/>
    </row>
    <row r="7" spans="1:11">
      <c r="K7" s="131"/>
    </row>
    <row r="8" spans="1:11">
      <c r="K8" s="131"/>
    </row>
    <row r="9" spans="1:11">
      <c r="K9" s="131"/>
    </row>
    <row r="10" spans="1:11">
      <c r="K10" s="131"/>
    </row>
    <row r="11" spans="1:11">
      <c r="K11" s="131"/>
    </row>
    <row r="12" spans="1:11">
      <c r="K12" s="131"/>
    </row>
    <row r="13" spans="1:11">
      <c r="K13" s="131"/>
    </row>
    <row r="14" spans="1:11">
      <c r="K14" s="131"/>
    </row>
    <row r="15" spans="1:11">
      <c r="K15" s="131"/>
    </row>
    <row r="16" spans="1:11">
      <c r="K16" s="131"/>
    </row>
    <row r="17" spans="1:11">
      <c r="K17" s="131"/>
    </row>
    <row r="18" spans="1:11">
      <c r="K18" s="131"/>
    </row>
    <row r="19" spans="1:11">
      <c r="K19" s="131"/>
    </row>
    <row r="20" spans="1:11">
      <c r="K20" s="131"/>
    </row>
    <row r="21" spans="1:11">
      <c r="K21" s="131"/>
    </row>
    <row r="22" spans="1:11">
      <c r="K22" s="131"/>
    </row>
    <row r="23" spans="1:11">
      <c r="K23" s="131"/>
    </row>
    <row r="24" spans="1:11">
      <c r="K24" s="131"/>
    </row>
    <row r="25" spans="1:11">
      <c r="K25" s="131"/>
    </row>
    <row r="26" spans="1:11">
      <c r="K26" s="131"/>
    </row>
    <row r="27" spans="1:11">
      <c r="K27" s="131"/>
    </row>
    <row r="28" spans="1:11">
      <c r="K28" s="131"/>
    </row>
    <row r="29" spans="1:11">
      <c r="K29" s="131"/>
    </row>
    <row r="30" spans="1:11">
      <c r="K30" s="131"/>
    </row>
    <row r="31" spans="1:11">
      <c r="K31" s="131"/>
    </row>
    <row r="32" spans="1:11">
      <c r="A32" s="90" t="s">
        <v>46</v>
      </c>
      <c r="B32" s="134" t="s">
        <v>353</v>
      </c>
      <c r="K32" s="131"/>
    </row>
    <row r="33" spans="3:18">
      <c r="K33" s="131"/>
    </row>
    <row r="34" spans="3:18">
      <c r="K34" s="131"/>
    </row>
    <row r="35" spans="3:18">
      <c r="K35" s="131"/>
    </row>
    <row r="36" spans="3:18">
      <c r="K36" s="131"/>
    </row>
    <row r="37" spans="3:18">
      <c r="K37" s="131"/>
    </row>
    <row r="38" spans="3:18">
      <c r="K38" s="131"/>
    </row>
    <row r="39" spans="3:18">
      <c r="K39" s="131"/>
    </row>
    <row r="40" spans="3:18">
      <c r="C40" s="10"/>
      <c r="D40" s="139"/>
      <c r="E40" s="139"/>
      <c r="F40" s="139"/>
      <c r="G40" s="139"/>
      <c r="H40" s="139"/>
      <c r="I40" s="139"/>
      <c r="J40" s="139"/>
      <c r="K40" s="139"/>
      <c r="L40" s="139"/>
      <c r="M40" s="139"/>
      <c r="N40" s="139"/>
      <c r="O40" s="139"/>
      <c r="P40" s="139"/>
      <c r="Q40" s="139"/>
      <c r="R40" s="23"/>
    </row>
    <row r="41" spans="3:18">
      <c r="E41" s="87"/>
      <c r="F41" s="87"/>
      <c r="G41" s="87"/>
      <c r="H41" s="87"/>
      <c r="I41" s="87"/>
      <c r="J41" s="87"/>
      <c r="K41" s="87"/>
      <c r="L41" s="87"/>
      <c r="M41" s="87"/>
      <c r="N41" s="87"/>
      <c r="O41" s="88"/>
      <c r="P41" s="87"/>
      <c r="Q41" s="89"/>
    </row>
    <row r="44" spans="3:18">
      <c r="C44" t="s">
        <v>47</v>
      </c>
      <c r="I44" t="s">
        <v>52</v>
      </c>
      <c r="P44" s="34" t="s">
        <v>59</v>
      </c>
    </row>
    <row r="45" spans="3:18">
      <c r="C45" t="s">
        <v>50</v>
      </c>
      <c r="E45" t="s">
        <v>48</v>
      </c>
      <c r="I45" t="s">
        <v>230</v>
      </c>
      <c r="K45" s="41" t="s">
        <v>228</v>
      </c>
      <c r="O45" s="23"/>
      <c r="P45" s="35">
        <v>64</v>
      </c>
    </row>
    <row r="46" spans="3:18">
      <c r="C46" t="s">
        <v>51</v>
      </c>
      <c r="E46" t="s">
        <v>49</v>
      </c>
      <c r="I46" s="40" t="s">
        <v>125</v>
      </c>
      <c r="K46" t="s">
        <v>355</v>
      </c>
      <c r="O46" s="23"/>
      <c r="P46" s="36">
        <v>218</v>
      </c>
    </row>
    <row r="47" spans="3:18">
      <c r="C47" t="s">
        <v>124</v>
      </c>
      <c r="E47" t="s">
        <v>359</v>
      </c>
      <c r="I47" t="s">
        <v>120</v>
      </c>
      <c r="K47" s="40" t="s">
        <v>358</v>
      </c>
      <c r="O47" s="23"/>
      <c r="P47" s="36">
        <v>169</v>
      </c>
    </row>
    <row r="48" spans="3:18">
      <c r="C48" t="s">
        <v>125</v>
      </c>
      <c r="E48" t="s">
        <v>354</v>
      </c>
      <c r="I48" s="140" t="s">
        <v>252</v>
      </c>
      <c r="J48" s="140"/>
      <c r="K48" t="s">
        <v>253</v>
      </c>
      <c r="O48" s="23"/>
      <c r="P48" s="37">
        <f>SUM(P45:P47)</f>
        <v>451</v>
      </c>
      <c r="Q48" s="25" t="s">
        <v>121</v>
      </c>
    </row>
    <row r="49" spans="1:18">
      <c r="C49" t="s">
        <v>230</v>
      </c>
      <c r="E49" t="s">
        <v>228</v>
      </c>
      <c r="O49" s="23"/>
      <c r="P49" s="23"/>
    </row>
    <row r="50" spans="1:18">
      <c r="A50" s="90" t="s">
        <v>53</v>
      </c>
      <c r="D50" s="141" t="s">
        <v>171</v>
      </c>
      <c r="E50" s="142"/>
      <c r="O50" s="23"/>
      <c r="P50" s="23"/>
    </row>
    <row r="51" spans="1:18">
      <c r="I51" t="s">
        <v>61</v>
      </c>
    </row>
    <row r="52" spans="1:18">
      <c r="C52" s="143"/>
      <c r="D52" s="144"/>
    </row>
    <row r="53" spans="1:18">
      <c r="D53" s="143" t="s">
        <v>229</v>
      </c>
      <c r="E53" s="144"/>
    </row>
    <row r="55" spans="1:18">
      <c r="C55" s="143"/>
      <c r="D55" s="143"/>
      <c r="E55" s="143" t="s">
        <v>122</v>
      </c>
      <c r="F55" s="143"/>
      <c r="G55" s="143"/>
      <c r="H55" s="33" t="s">
        <v>236</v>
      </c>
      <c r="I55" s="33"/>
    </row>
    <row r="56" spans="1:18">
      <c r="J56" s="39" t="s">
        <v>126</v>
      </c>
    </row>
    <row r="57" spans="1:18">
      <c r="K57" s="148" t="s">
        <v>64</v>
      </c>
      <c r="L57" s="149"/>
    </row>
    <row r="58" spans="1:18">
      <c r="M58" s="39" t="s">
        <v>235</v>
      </c>
    </row>
    <row r="59" spans="1:18">
      <c r="M59" s="136" t="s">
        <v>114</v>
      </c>
      <c r="N59" s="136"/>
    </row>
    <row r="60" spans="1:18">
      <c r="N60" s="137" t="s">
        <v>123</v>
      </c>
      <c r="O60" s="138"/>
    </row>
    <row r="61" spans="1:18">
      <c r="P61" s="42"/>
    </row>
    <row r="62" spans="1:18">
      <c r="N62" s="137" t="s">
        <v>66</v>
      </c>
      <c r="O62" s="137"/>
    </row>
    <row r="63" spans="1:18">
      <c r="O63" s="150" t="s">
        <v>127</v>
      </c>
      <c r="P63" s="150"/>
    </row>
    <row r="64" spans="1:18">
      <c r="Q64" s="136" t="s">
        <v>40</v>
      </c>
      <c r="R64" s="136"/>
    </row>
    <row r="66" spans="1:15" ht="31.5" customHeight="1"/>
    <row r="67" spans="1:15" ht="31.5" customHeight="1">
      <c r="G67" s="26" t="s">
        <v>65</v>
      </c>
    </row>
    <row r="68" spans="1:15">
      <c r="A68" s="90" t="s">
        <v>55</v>
      </c>
    </row>
    <row r="69" spans="1:15">
      <c r="B69" t="s">
        <v>56</v>
      </c>
    </row>
    <row r="71" spans="1:15">
      <c r="C71" s="136" t="s">
        <v>74</v>
      </c>
      <c r="D71" s="136"/>
      <c r="E71" s="136"/>
      <c r="F71" s="136" t="s">
        <v>99</v>
      </c>
      <c r="G71" s="136"/>
      <c r="H71" s="136"/>
      <c r="I71" s="136"/>
      <c r="J71" s="136"/>
      <c r="K71" t="s">
        <v>109</v>
      </c>
    </row>
    <row r="73" spans="1:15">
      <c r="B73" t="s">
        <v>75</v>
      </c>
    </row>
    <row r="75" spans="1:15">
      <c r="A75" t="s">
        <v>98</v>
      </c>
      <c r="B75" s="140" t="s">
        <v>226</v>
      </c>
      <c r="C75" s="140"/>
      <c r="D75" s="140"/>
      <c r="E75" s="140"/>
      <c r="F75" s="140"/>
      <c r="G75" s="140"/>
      <c r="H75" s="140"/>
      <c r="I75" s="140"/>
      <c r="J75" s="140"/>
      <c r="K75" s="140"/>
      <c r="L75" s="140"/>
      <c r="M75" s="140"/>
      <c r="N75" s="140"/>
      <c r="O75" s="140"/>
    </row>
    <row r="76" spans="1:15">
      <c r="B76" s="145" t="s">
        <v>57</v>
      </c>
      <c r="C76" s="145"/>
      <c r="D76" s="146" t="s">
        <v>67</v>
      </c>
      <c r="E76" s="146"/>
      <c r="F76" s="146" t="s">
        <v>68</v>
      </c>
      <c r="G76" s="146"/>
      <c r="H76" s="27"/>
      <c r="I76" s="4"/>
      <c r="J76" s="147" t="s">
        <v>83</v>
      </c>
      <c r="K76" s="147"/>
      <c r="L76" s="126" t="s">
        <v>84</v>
      </c>
    </row>
    <row r="77" spans="1:15">
      <c r="B77" s="154" t="s">
        <v>76</v>
      </c>
      <c r="C77" s="155"/>
      <c r="D77" s="126" t="s">
        <v>77</v>
      </c>
      <c r="E77" s="126" t="s">
        <v>78</v>
      </c>
      <c r="F77" s="24" t="s">
        <v>79</v>
      </c>
      <c r="G77" s="24" t="s">
        <v>80</v>
      </c>
      <c r="H77" s="28"/>
      <c r="I77" s="126" t="s">
        <v>85</v>
      </c>
      <c r="J77" s="132" t="s">
        <v>81</v>
      </c>
      <c r="K77" s="132" t="s">
        <v>82</v>
      </c>
      <c r="L77" s="24" t="s">
        <v>86</v>
      </c>
    </row>
    <row r="78" spans="1:15">
      <c r="B78" s="156" t="s">
        <v>47</v>
      </c>
      <c r="C78" s="157"/>
      <c r="D78" s="126">
        <v>376.6</v>
      </c>
      <c r="E78" s="4"/>
      <c r="F78" s="24"/>
      <c r="G78" s="24">
        <v>1</v>
      </c>
      <c r="H78" s="28"/>
      <c r="I78" s="4">
        <f>D78*F78</f>
        <v>0</v>
      </c>
      <c r="J78" s="132">
        <f>D78*G78</f>
        <v>376.6</v>
      </c>
      <c r="K78" s="132">
        <f>E78*F78</f>
        <v>0</v>
      </c>
      <c r="L78" s="4">
        <f>E78*G78</f>
        <v>0</v>
      </c>
    </row>
    <row r="79" spans="1:15">
      <c r="B79" s="152" t="s">
        <v>54</v>
      </c>
      <c r="C79" s="153"/>
      <c r="D79" s="126">
        <v>55.91</v>
      </c>
      <c r="E79" s="4"/>
      <c r="F79" s="24"/>
      <c r="G79" s="24">
        <v>1</v>
      </c>
      <c r="H79" s="28"/>
      <c r="I79" s="4">
        <f t="shared" ref="I79:I81" si="0">D79*F79</f>
        <v>0</v>
      </c>
      <c r="J79" s="132">
        <f t="shared" ref="J79:J81" si="1">D79*G79</f>
        <v>55.91</v>
      </c>
      <c r="K79" s="132">
        <f t="shared" ref="K79:K81" si="2">E79*F79</f>
        <v>0</v>
      </c>
      <c r="L79" s="4">
        <f t="shared" ref="L79:L81" si="3">E79*G79</f>
        <v>0</v>
      </c>
    </row>
    <row r="80" spans="1:15">
      <c r="B80" s="152" t="s">
        <v>171</v>
      </c>
      <c r="C80" s="153"/>
      <c r="D80" s="126">
        <v>57.99</v>
      </c>
      <c r="E80" s="4"/>
      <c r="F80" s="24"/>
      <c r="G80" s="24">
        <v>1</v>
      </c>
      <c r="H80" s="28"/>
      <c r="I80" s="4">
        <f t="shared" si="0"/>
        <v>0</v>
      </c>
      <c r="J80" s="132">
        <f t="shared" si="1"/>
        <v>57.99</v>
      </c>
      <c r="K80" s="132">
        <f t="shared" si="2"/>
        <v>0</v>
      </c>
      <c r="L80" s="4">
        <f t="shared" si="3"/>
        <v>0</v>
      </c>
    </row>
    <row r="81" spans="2:13">
      <c r="B81" s="4" t="s">
        <v>118</v>
      </c>
      <c r="C81" s="4"/>
      <c r="D81" s="126"/>
      <c r="E81" s="4">
        <v>18.72</v>
      </c>
      <c r="F81" s="24"/>
      <c r="G81" s="24">
        <v>0.5</v>
      </c>
      <c r="H81" s="28"/>
      <c r="I81" s="4">
        <f t="shared" si="0"/>
        <v>0</v>
      </c>
      <c r="J81" s="132">
        <f t="shared" si="1"/>
        <v>0</v>
      </c>
      <c r="K81" s="132">
        <f t="shared" si="2"/>
        <v>0</v>
      </c>
      <c r="L81" s="4">
        <f t="shared" si="3"/>
        <v>9.36</v>
      </c>
    </row>
    <row r="82" spans="2:13">
      <c r="H82" s="29" t="s">
        <v>87</v>
      </c>
      <c r="I82" s="4">
        <f>SUM(I78:I81)</f>
        <v>0</v>
      </c>
      <c r="J82" s="129">
        <f>SUM(J78:K81)</f>
        <v>490.5</v>
      </c>
      <c r="K82" s="130"/>
      <c r="L82" s="4">
        <f>SUM(L78:L81)</f>
        <v>9.36</v>
      </c>
    </row>
    <row r="83" spans="2:13">
      <c r="I83" s="38">
        <f>I82</f>
        <v>0</v>
      </c>
      <c r="J83" s="151">
        <f>J82*G100</f>
        <v>848.56499999999994</v>
      </c>
      <c r="K83" s="151"/>
      <c r="L83" s="38">
        <f>L82*G100*G100</f>
        <v>28.013543999999996</v>
      </c>
    </row>
    <row r="84" spans="2:13">
      <c r="B84" s="145" t="s">
        <v>58</v>
      </c>
      <c r="C84" s="145"/>
      <c r="D84" s="146" t="s">
        <v>67</v>
      </c>
      <c r="E84" s="146"/>
      <c r="F84" s="146" t="s">
        <v>68</v>
      </c>
      <c r="G84" s="146"/>
      <c r="I84" s="4"/>
      <c r="J84" s="146" t="s">
        <v>83</v>
      </c>
      <c r="K84" s="146"/>
      <c r="L84" s="126" t="s">
        <v>84</v>
      </c>
      <c r="M84">
        <f>I83+J83+L83</f>
        <v>876.57854399999997</v>
      </c>
    </row>
    <row r="85" spans="2:13">
      <c r="B85" s="154" t="s">
        <v>76</v>
      </c>
      <c r="C85" s="155"/>
      <c r="D85" s="126" t="s">
        <v>88</v>
      </c>
      <c r="E85" s="126" t="s">
        <v>89</v>
      </c>
      <c r="F85" s="126" t="s">
        <v>90</v>
      </c>
      <c r="G85" s="126" t="s">
        <v>91</v>
      </c>
      <c r="I85" s="24" t="s">
        <v>92</v>
      </c>
      <c r="J85" s="24" t="s">
        <v>93</v>
      </c>
      <c r="K85" s="24" t="s">
        <v>94</v>
      </c>
      <c r="L85" s="24" t="s">
        <v>95</v>
      </c>
    </row>
    <row r="86" spans="2:13">
      <c r="B86" s="4" t="s">
        <v>52</v>
      </c>
      <c r="C86" s="31"/>
      <c r="D86" s="31">
        <v>308</v>
      </c>
      <c r="E86" s="4"/>
      <c r="F86" s="4">
        <v>2.9</v>
      </c>
      <c r="G86" s="4">
        <v>-1</v>
      </c>
      <c r="I86" s="4">
        <f>D86*F86</f>
        <v>893.19999999999993</v>
      </c>
      <c r="J86" s="4">
        <f>D86*G86</f>
        <v>-308</v>
      </c>
      <c r="K86" s="4">
        <f>E86*F86</f>
        <v>0</v>
      </c>
      <c r="L86" s="4">
        <f>E86*G86</f>
        <v>0</v>
      </c>
    </row>
    <row r="87" spans="2:13">
      <c r="B87" s="4" t="s">
        <v>119</v>
      </c>
      <c r="C87" s="4"/>
      <c r="D87" s="4">
        <v>54.29</v>
      </c>
      <c r="E87" s="4">
        <v>-18.72</v>
      </c>
      <c r="F87" s="4">
        <v>1.45</v>
      </c>
      <c r="G87" s="4">
        <v>-0.5</v>
      </c>
      <c r="I87" s="4">
        <f t="shared" ref="I87:I97" si="4">D87*F87</f>
        <v>78.720500000000001</v>
      </c>
      <c r="J87" s="4">
        <f t="shared" ref="J87:J97" si="5">D87*G87</f>
        <v>-27.145</v>
      </c>
      <c r="K87" s="4">
        <f t="shared" ref="K87:K97" si="6">E87*F87</f>
        <v>-27.143999999999998</v>
      </c>
      <c r="L87" s="4">
        <f t="shared" ref="L87:L97" si="7">E87*G87</f>
        <v>9.36</v>
      </c>
    </row>
    <row r="88" spans="2:13">
      <c r="B88" s="4" t="s">
        <v>69</v>
      </c>
      <c r="C88" s="4"/>
      <c r="D88" s="4">
        <v>59.9</v>
      </c>
      <c r="E88" s="4"/>
      <c r="F88" s="4">
        <v>2.19</v>
      </c>
      <c r="G88" s="4">
        <v>-1</v>
      </c>
      <c r="I88" s="4">
        <f t="shared" si="4"/>
        <v>131.18099999999998</v>
      </c>
      <c r="J88" s="4">
        <f t="shared" si="5"/>
        <v>-59.9</v>
      </c>
      <c r="K88" s="4">
        <f t="shared" si="6"/>
        <v>0</v>
      </c>
      <c r="L88" s="4">
        <f t="shared" si="7"/>
        <v>0</v>
      </c>
    </row>
    <row r="89" spans="2:13">
      <c r="B89" s="152" t="s">
        <v>70</v>
      </c>
      <c r="C89" s="153"/>
      <c r="D89" s="4">
        <v>58.85</v>
      </c>
      <c r="E89" s="4"/>
      <c r="F89" s="4">
        <v>2.9</v>
      </c>
      <c r="G89" s="4">
        <v>-1</v>
      </c>
      <c r="I89" s="4">
        <f t="shared" si="4"/>
        <v>170.66499999999999</v>
      </c>
      <c r="J89" s="4">
        <f t="shared" si="5"/>
        <v>-58.85</v>
      </c>
      <c r="K89" s="4">
        <f t="shared" si="6"/>
        <v>0</v>
      </c>
      <c r="L89" s="4">
        <f t="shared" si="7"/>
        <v>0</v>
      </c>
    </row>
    <row r="90" spans="2:13">
      <c r="B90" s="4" t="s">
        <v>71</v>
      </c>
      <c r="C90" s="4"/>
      <c r="D90" s="4">
        <v>30</v>
      </c>
      <c r="E90" s="4"/>
      <c r="F90" s="4">
        <v>3.64</v>
      </c>
      <c r="G90" s="4">
        <v>-1</v>
      </c>
      <c r="I90" s="4">
        <f t="shared" si="4"/>
        <v>109.2</v>
      </c>
      <c r="J90" s="4">
        <f t="shared" si="5"/>
        <v>-30</v>
      </c>
      <c r="K90" s="4">
        <f t="shared" si="6"/>
        <v>0</v>
      </c>
      <c r="L90" s="4">
        <f t="shared" si="7"/>
        <v>0</v>
      </c>
    </row>
    <row r="91" spans="2:13">
      <c r="B91" s="152" t="s">
        <v>40</v>
      </c>
      <c r="C91" s="153"/>
      <c r="D91" s="4">
        <v>1.2</v>
      </c>
      <c r="E91" s="4"/>
      <c r="F91" s="4">
        <v>6.625</v>
      </c>
      <c r="G91" s="4">
        <v>-1</v>
      </c>
      <c r="I91" s="4">
        <f t="shared" si="4"/>
        <v>7.9499999999999993</v>
      </c>
      <c r="J91" s="4">
        <f t="shared" si="5"/>
        <v>-1.2</v>
      </c>
      <c r="K91" s="4">
        <f t="shared" si="6"/>
        <v>0</v>
      </c>
      <c r="L91" s="4">
        <f t="shared" si="7"/>
        <v>0</v>
      </c>
    </row>
    <row r="92" spans="2:13">
      <c r="B92" s="152" t="s">
        <v>237</v>
      </c>
      <c r="C92" s="153"/>
      <c r="D92" s="4">
        <v>4.1100000000000003</v>
      </c>
      <c r="E92" s="4"/>
      <c r="F92" s="4">
        <v>4.66</v>
      </c>
      <c r="G92" s="4">
        <v>-1</v>
      </c>
      <c r="I92" s="4">
        <f t="shared" si="4"/>
        <v>19.152600000000003</v>
      </c>
      <c r="J92" s="4">
        <f t="shared" si="5"/>
        <v>-4.1100000000000003</v>
      </c>
      <c r="K92" s="4">
        <f t="shared" si="6"/>
        <v>0</v>
      </c>
      <c r="L92" s="4">
        <f t="shared" si="7"/>
        <v>0</v>
      </c>
    </row>
    <row r="93" spans="2:13">
      <c r="B93" s="152" t="s">
        <v>115</v>
      </c>
      <c r="C93" s="153"/>
      <c r="D93" s="4">
        <v>7.28</v>
      </c>
      <c r="E93" s="4"/>
      <c r="F93" s="4">
        <v>4.58</v>
      </c>
      <c r="G93" s="4">
        <v>-1</v>
      </c>
      <c r="I93" s="4">
        <f t="shared" si="4"/>
        <v>33.342400000000005</v>
      </c>
      <c r="J93" s="4">
        <f t="shared" si="5"/>
        <v>-7.28</v>
      </c>
      <c r="K93" s="4">
        <f t="shared" si="6"/>
        <v>0</v>
      </c>
      <c r="L93" s="4">
        <f t="shared" si="7"/>
        <v>0</v>
      </c>
    </row>
    <row r="94" spans="2:13">
      <c r="B94" s="152" t="s">
        <v>113</v>
      </c>
      <c r="C94" s="153"/>
      <c r="D94" s="4">
        <v>17.78</v>
      </c>
      <c r="E94" s="4"/>
      <c r="F94" s="4">
        <v>5.43</v>
      </c>
      <c r="G94" s="4">
        <v>-1</v>
      </c>
      <c r="I94" s="4">
        <f t="shared" si="4"/>
        <v>96.545400000000001</v>
      </c>
      <c r="J94" s="4">
        <f t="shared" si="5"/>
        <v>-17.78</v>
      </c>
      <c r="K94" s="4">
        <f t="shared" si="6"/>
        <v>0</v>
      </c>
      <c r="L94" s="4">
        <f t="shared" si="7"/>
        <v>0</v>
      </c>
    </row>
    <row r="95" spans="2:13">
      <c r="B95" s="4" t="s">
        <v>72</v>
      </c>
      <c r="C95" s="4"/>
      <c r="D95" s="4">
        <v>67.39</v>
      </c>
      <c r="E95" s="4"/>
      <c r="F95" s="4">
        <v>4.68</v>
      </c>
      <c r="G95" s="4">
        <v>-1</v>
      </c>
      <c r="I95" s="4">
        <f t="shared" si="4"/>
        <v>315.3852</v>
      </c>
      <c r="J95" s="4">
        <f t="shared" si="5"/>
        <v>-67.39</v>
      </c>
      <c r="K95" s="4">
        <f t="shared" si="6"/>
        <v>0</v>
      </c>
      <c r="L95" s="4">
        <f t="shared" si="7"/>
        <v>0</v>
      </c>
    </row>
    <row r="96" spans="2:13">
      <c r="B96" s="152" t="s">
        <v>235</v>
      </c>
      <c r="C96" s="153"/>
      <c r="D96" s="4">
        <v>7.5</v>
      </c>
      <c r="E96" s="4"/>
      <c r="F96" s="4">
        <v>5.1449999999999996</v>
      </c>
      <c r="G96" s="4">
        <v>-1</v>
      </c>
      <c r="I96" s="4">
        <f t="shared" si="4"/>
        <v>38.587499999999999</v>
      </c>
      <c r="J96" s="4">
        <f t="shared" si="5"/>
        <v>-7.5</v>
      </c>
      <c r="K96" s="4">
        <f t="shared" si="6"/>
        <v>0</v>
      </c>
      <c r="L96" s="4">
        <f t="shared" si="7"/>
        <v>0</v>
      </c>
    </row>
    <row r="97" spans="2:16">
      <c r="B97" s="4" t="s">
        <v>73</v>
      </c>
      <c r="C97" s="4"/>
      <c r="D97" s="4">
        <v>6.55</v>
      </c>
      <c r="E97" s="4"/>
      <c r="F97" s="4">
        <v>5.0599999999999996</v>
      </c>
      <c r="G97" s="4">
        <v>-1</v>
      </c>
      <c r="I97" s="4">
        <f t="shared" si="4"/>
        <v>33.142999999999994</v>
      </c>
      <c r="J97" s="4">
        <f t="shared" si="5"/>
        <v>-6.55</v>
      </c>
      <c r="K97" s="4">
        <f t="shared" si="6"/>
        <v>0</v>
      </c>
      <c r="L97" s="4">
        <f t="shared" si="7"/>
        <v>0</v>
      </c>
    </row>
    <row r="98" spans="2:16">
      <c r="B98" s="166" t="s">
        <v>117</v>
      </c>
      <c r="C98" s="166"/>
      <c r="D98" s="30">
        <f>SUM(D78:E81,D86:E97)</f>
        <v>1113.3500000000001</v>
      </c>
      <c r="H98" s="29" t="s">
        <v>87</v>
      </c>
      <c r="I98" s="4">
        <f>SUM(I86:I97)</f>
        <v>1927.0726</v>
      </c>
      <c r="J98" s="31">
        <f>SUM(J86:K97)</f>
        <v>-622.84899999999993</v>
      </c>
      <c r="K98" s="31"/>
      <c r="L98" s="4">
        <f>SUM(L86:L97)</f>
        <v>9.36</v>
      </c>
    </row>
    <row r="99" spans="2:16">
      <c r="D99" s="30"/>
      <c r="H99" s="29"/>
      <c r="I99" s="38">
        <f>I98</f>
        <v>1927.0726</v>
      </c>
      <c r="J99" s="167">
        <f>J98*G100</f>
        <v>-1077.5287699999999</v>
      </c>
      <c r="K99" s="168"/>
      <c r="L99" s="38">
        <f>L98*G100*G100</f>
        <v>28.013543999999996</v>
      </c>
    </row>
    <row r="100" spans="2:16">
      <c r="B100" t="s">
        <v>96</v>
      </c>
      <c r="C100" s="25">
        <f>(I98-I82)/(-J98+J82)</f>
        <v>1.7308791762511126</v>
      </c>
      <c r="D100" s="140" t="s">
        <v>238</v>
      </c>
      <c r="E100" s="140"/>
      <c r="F100" s="140"/>
      <c r="G100" s="26">
        <v>1.73</v>
      </c>
      <c r="H100" t="s">
        <v>97</v>
      </c>
      <c r="M100">
        <f>I99+J99+L99</f>
        <v>877.5573740000001</v>
      </c>
    </row>
    <row r="101" spans="2:16">
      <c r="B101" s="140" t="s">
        <v>360</v>
      </c>
      <c r="C101" s="140"/>
      <c r="D101" s="140"/>
      <c r="E101" s="140"/>
      <c r="F101" s="140"/>
      <c r="G101" s="140"/>
      <c r="H101" s="140"/>
      <c r="I101" s="140"/>
      <c r="J101" s="140"/>
      <c r="K101" s="140"/>
    </row>
    <row r="102" spans="2:16">
      <c r="B102" s="140" t="s">
        <v>254</v>
      </c>
      <c r="C102" s="140"/>
      <c r="D102" s="140"/>
      <c r="E102" s="140"/>
      <c r="F102" s="140"/>
      <c r="G102" s="140"/>
      <c r="H102" s="140"/>
      <c r="I102" s="140"/>
      <c r="J102" s="140"/>
      <c r="K102" s="140"/>
      <c r="L102" s="140"/>
    </row>
    <row r="103" spans="2:16">
      <c r="B103" s="127" t="s">
        <v>100</v>
      </c>
      <c r="C103" s="127"/>
      <c r="D103" s="127"/>
      <c r="E103" s="127"/>
      <c r="F103" s="127"/>
      <c r="G103" s="127"/>
      <c r="H103" s="127"/>
      <c r="I103" s="127"/>
      <c r="J103" s="127"/>
      <c r="K103" s="127"/>
      <c r="L103" s="127"/>
    </row>
    <row r="104" spans="2:16">
      <c r="B104" s="127"/>
      <c r="C104" s="127" t="s">
        <v>101</v>
      </c>
      <c r="D104" s="127"/>
      <c r="E104" s="127"/>
      <c r="F104" s="127"/>
      <c r="G104" s="127"/>
      <c r="H104" s="127"/>
      <c r="I104" s="127"/>
      <c r="J104" s="127"/>
      <c r="K104" s="127"/>
      <c r="L104" s="127"/>
    </row>
    <row r="105" spans="2:16">
      <c r="B105" s="127" t="s">
        <v>257</v>
      </c>
      <c r="C105" s="127"/>
      <c r="D105" s="127"/>
      <c r="E105" s="127"/>
      <c r="F105" s="127"/>
      <c r="G105" s="127"/>
      <c r="H105" s="127"/>
      <c r="I105" s="127"/>
      <c r="J105" s="127"/>
      <c r="K105" s="127"/>
      <c r="L105" s="127"/>
    </row>
    <row r="106" spans="2:16">
      <c r="B106" s="127"/>
      <c r="C106" s="127" t="s">
        <v>255</v>
      </c>
      <c r="D106" s="127"/>
      <c r="E106" s="127"/>
      <c r="F106" s="127"/>
      <c r="G106" s="127"/>
      <c r="H106" s="127"/>
      <c r="I106" s="127" t="s">
        <v>104</v>
      </c>
      <c r="J106" s="127" t="s">
        <v>256</v>
      </c>
      <c r="K106" s="127"/>
      <c r="L106" s="127"/>
    </row>
    <row r="107" spans="2:16">
      <c r="B107" s="127"/>
      <c r="C107" s="127"/>
      <c r="D107" s="127"/>
      <c r="E107" s="127"/>
      <c r="F107" s="127"/>
      <c r="G107" s="127"/>
      <c r="H107" s="127"/>
      <c r="I107" s="127" t="s">
        <v>104</v>
      </c>
      <c r="J107" s="127">
        <f>(M84-M100)/(6.584-C108)</f>
        <v>-0.20165430572726209</v>
      </c>
      <c r="K107" s="127"/>
      <c r="L107" s="127"/>
      <c r="P107" t="s">
        <v>105</v>
      </c>
    </row>
    <row r="108" spans="2:16">
      <c r="B108" s="29" t="s">
        <v>102</v>
      </c>
      <c r="C108" s="133">
        <f>G100</f>
        <v>1.73</v>
      </c>
      <c r="D108" s="127" t="s">
        <v>103</v>
      </c>
      <c r="E108" s="127"/>
      <c r="F108" s="127"/>
      <c r="G108" s="127"/>
      <c r="H108" s="127"/>
      <c r="I108" s="127"/>
      <c r="J108" s="127"/>
      <c r="K108" s="127"/>
      <c r="L108" s="127"/>
    </row>
    <row r="109" spans="2:16">
      <c r="B109" s="29" t="s">
        <v>106</v>
      </c>
      <c r="C109" s="127">
        <f>ROUND((I82+J82*C108+L82*C108*C108-(I98+J98*C108+L98*C108*C108))/(6.584-C108),2)</f>
        <v>-0.2</v>
      </c>
      <c r="D109" s="127" t="s">
        <v>107</v>
      </c>
      <c r="E109" s="127"/>
      <c r="F109" s="127"/>
      <c r="G109" s="127"/>
      <c r="H109" s="127"/>
      <c r="I109" s="127"/>
      <c r="J109" s="127"/>
      <c r="K109" s="127"/>
      <c r="L109" s="127"/>
    </row>
    <row r="110" spans="2:16">
      <c r="B110" s="29"/>
      <c r="C110" s="127"/>
      <c r="D110" s="127"/>
      <c r="E110" s="127"/>
      <c r="F110" s="127"/>
      <c r="G110" s="127"/>
      <c r="H110" s="127"/>
      <c r="I110" s="127"/>
      <c r="J110" s="127"/>
      <c r="K110" s="127"/>
      <c r="L110" s="127"/>
    </row>
    <row r="111" spans="2:16">
      <c r="B111" s="127" t="s">
        <v>108</v>
      </c>
      <c r="C111" s="127"/>
      <c r="D111" s="127"/>
      <c r="E111" s="127"/>
      <c r="F111" s="127"/>
      <c r="G111" s="127"/>
      <c r="H111" s="127"/>
      <c r="I111" s="127"/>
      <c r="J111" s="127"/>
      <c r="K111" s="127"/>
      <c r="L111" s="127"/>
    </row>
    <row r="112" spans="2:16">
      <c r="B112" s="29"/>
      <c r="C112" s="127" t="s">
        <v>110</v>
      </c>
      <c r="D112" s="127"/>
      <c r="E112" s="127"/>
      <c r="F112" s="127"/>
      <c r="G112" s="127"/>
      <c r="H112" s="127"/>
      <c r="I112" s="127"/>
      <c r="J112" s="127"/>
      <c r="K112" s="127"/>
      <c r="L112" s="127"/>
    </row>
    <row r="113" spans="2:18">
      <c r="B113" s="29" t="s">
        <v>102</v>
      </c>
      <c r="C113" t="s">
        <v>111</v>
      </c>
    </row>
    <row r="114" spans="2:18">
      <c r="B114" s="29"/>
      <c r="C114" s="158"/>
      <c r="D114" s="158"/>
      <c r="F114" s="111"/>
      <c r="G114" s="111"/>
      <c r="H114" s="127"/>
      <c r="I114" s="127"/>
    </row>
    <row r="115" spans="2:18">
      <c r="B115" s="29"/>
      <c r="C115" s="158" t="s">
        <v>356</v>
      </c>
      <c r="D115" s="158"/>
      <c r="F115" s="243" t="s">
        <v>365</v>
      </c>
      <c r="G115" s="243"/>
    </row>
    <row r="116" spans="2:18">
      <c r="C116" s="126" t="s">
        <v>83</v>
      </c>
      <c r="D116" s="126" t="s">
        <v>112</v>
      </c>
      <c r="E116" s="127"/>
      <c r="F116" s="126" t="s">
        <v>366</v>
      </c>
      <c r="G116" s="126" t="s">
        <v>367</v>
      </c>
    </row>
    <row r="117" spans="2:18">
      <c r="C117" s="126">
        <f>ROUND(($I$98-$I$82+6.584*D117)/($J$82-$J$98+D117),3)</f>
        <v>1.7</v>
      </c>
      <c r="D117" s="126">
        <v>-7.04</v>
      </c>
      <c r="F117" s="126">
        <v>1.7</v>
      </c>
      <c r="G117" s="126">
        <v>-9.4600000000000009</v>
      </c>
    </row>
    <row r="118" spans="2:18">
      <c r="C118" s="126">
        <f t="shared" ref="C118:C121" si="8">ROUND(($I$98-$I$82+6.584*D118)/($J$82-$J$98+D118),3)</f>
        <v>1.65</v>
      </c>
      <c r="D118" s="126">
        <v>-18.25</v>
      </c>
      <c r="F118" s="126">
        <v>1.65</v>
      </c>
      <c r="G118" s="126">
        <v>-20.39</v>
      </c>
    </row>
    <row r="119" spans="2:18">
      <c r="C119" s="132">
        <f t="shared" si="8"/>
        <v>1.6</v>
      </c>
      <c r="D119" s="132">
        <v>-29.24</v>
      </c>
      <c r="E119" s="100"/>
      <c r="F119" s="109">
        <v>1.6</v>
      </c>
      <c r="G119" s="132">
        <v>-31.08</v>
      </c>
      <c r="H119" s="101"/>
      <c r="I119" s="102"/>
      <c r="K119" s="102"/>
      <c r="L119" s="102"/>
      <c r="M119" s="102"/>
      <c r="N119" s="102"/>
    </row>
    <row r="120" spans="2:18">
      <c r="C120" s="126">
        <f t="shared" si="8"/>
        <v>1.55</v>
      </c>
      <c r="D120" s="126">
        <v>-40</v>
      </c>
      <c r="F120" s="128">
        <v>1.55</v>
      </c>
      <c r="G120" s="126">
        <v>-41.56</v>
      </c>
      <c r="H120" s="101"/>
      <c r="I120" s="25"/>
      <c r="J120" s="102"/>
      <c r="K120" s="102"/>
      <c r="L120" s="102"/>
      <c r="M120" s="102"/>
    </row>
    <row r="121" spans="2:18">
      <c r="C121" s="126">
        <f t="shared" si="8"/>
        <v>1.5</v>
      </c>
      <c r="D121" s="24">
        <v>-50.56</v>
      </c>
      <c r="F121" s="126">
        <v>1.5</v>
      </c>
      <c r="G121" s="126">
        <v>-51.83</v>
      </c>
      <c r="H121" s="101"/>
      <c r="I121" s="163"/>
      <c r="J121" s="164"/>
      <c r="K121" s="164"/>
      <c r="L121" s="164"/>
      <c r="M121" s="164"/>
      <c r="N121" s="164"/>
      <c r="O121" s="164"/>
      <c r="P121" s="164"/>
      <c r="Q121" s="164"/>
      <c r="R121" s="164"/>
    </row>
    <row r="122" spans="2:18">
      <c r="C122" s="135"/>
      <c r="D122" s="135"/>
      <c r="I122" s="25"/>
    </row>
    <row r="123" spans="2:18">
      <c r="C123" s="115"/>
      <c r="D123" s="115"/>
      <c r="I123" s="25"/>
    </row>
    <row r="124" spans="2:18">
      <c r="B124" s="26" t="s">
        <v>361</v>
      </c>
    </row>
  </sheetData>
  <mergeCells count="46">
    <mergeCell ref="C114:D114"/>
    <mergeCell ref="C115:D115"/>
    <mergeCell ref="F115:G115"/>
    <mergeCell ref="I121:R121"/>
    <mergeCell ref="A1:H1"/>
    <mergeCell ref="B96:C96"/>
    <mergeCell ref="B98:C98"/>
    <mergeCell ref="J99:K99"/>
    <mergeCell ref="D100:F100"/>
    <mergeCell ref="B101:K101"/>
    <mergeCell ref="B102:L102"/>
    <mergeCell ref="B85:C85"/>
    <mergeCell ref="B89:C89"/>
    <mergeCell ref="B91:C91"/>
    <mergeCell ref="B92:C92"/>
    <mergeCell ref="B93:C93"/>
    <mergeCell ref="B94:C94"/>
    <mergeCell ref="B77:C77"/>
    <mergeCell ref="B78:C78"/>
    <mergeCell ref="B79:C79"/>
    <mergeCell ref="B80:C80"/>
    <mergeCell ref="J83:K83"/>
    <mergeCell ref="B84:C84"/>
    <mergeCell ref="D84:E84"/>
    <mergeCell ref="F84:G84"/>
    <mergeCell ref="J84:K84"/>
    <mergeCell ref="O63:P63"/>
    <mergeCell ref="Q64:R64"/>
    <mergeCell ref="C71:E71"/>
    <mergeCell ref="F71:J71"/>
    <mergeCell ref="B75:O75"/>
    <mergeCell ref="B76:C76"/>
    <mergeCell ref="D76:E76"/>
    <mergeCell ref="F76:G76"/>
    <mergeCell ref="J76:K76"/>
    <mergeCell ref="C55:D55"/>
    <mergeCell ref="E55:G55"/>
    <mergeCell ref="K57:L57"/>
    <mergeCell ref="M59:N59"/>
    <mergeCell ref="N60:O60"/>
    <mergeCell ref="N62:O62"/>
    <mergeCell ref="D40:Q40"/>
    <mergeCell ref="I48:J48"/>
    <mergeCell ref="D50:E50"/>
    <mergeCell ref="C52:D52"/>
    <mergeCell ref="D53:E53"/>
  </mergeCells>
  <phoneticPr fontId="1"/>
  <pageMargins left="0.25" right="0.25" top="0.75" bottom="0.75" header="0.3" footer="0.3"/>
  <pageSetup paperSize="9" scale="31" fitToWidth="0"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topLeftCell="A95" workbookViewId="0">
      <selection activeCell="A81" sqref="A81"/>
    </sheetView>
  </sheetViews>
  <sheetFormatPr defaultRowHeight="13.5"/>
  <cols>
    <col min="3" max="3" width="12.75" bestFit="1" customWidth="1"/>
  </cols>
  <sheetData>
    <row r="1" spans="1:11" ht="18.75">
      <c r="A1" s="241" t="s">
        <v>310</v>
      </c>
      <c r="B1" s="242"/>
      <c r="C1" s="242"/>
    </row>
    <row r="2" spans="1:11">
      <c r="K2" s="117"/>
    </row>
    <row r="3" spans="1:11">
      <c r="K3" s="117"/>
    </row>
    <row r="4" spans="1:11">
      <c r="K4" s="117"/>
    </row>
    <row r="5" spans="1:11">
      <c r="K5" s="117"/>
    </row>
    <row r="6" spans="1:11">
      <c r="K6" s="117"/>
    </row>
    <row r="7" spans="1:11">
      <c r="K7" s="117"/>
    </row>
    <row r="8" spans="1:11">
      <c r="K8" s="117"/>
    </row>
    <row r="9" spans="1:11">
      <c r="K9" s="117"/>
    </row>
    <row r="10" spans="1:11">
      <c r="K10" s="117"/>
    </row>
    <row r="11" spans="1:11">
      <c r="K11" s="117"/>
    </row>
    <row r="12" spans="1:11">
      <c r="K12" s="117"/>
    </row>
    <row r="13" spans="1:11">
      <c r="K13" s="117"/>
    </row>
    <row r="14" spans="1:11">
      <c r="K14" s="117"/>
    </row>
    <row r="15" spans="1:11">
      <c r="K15" s="117"/>
    </row>
    <row r="16" spans="1:11">
      <c r="K16" s="117"/>
    </row>
    <row r="17" spans="1:11">
      <c r="K17" s="117"/>
    </row>
    <row r="18" spans="1:11">
      <c r="K18" s="117"/>
    </row>
    <row r="19" spans="1:11">
      <c r="K19" s="117"/>
    </row>
    <row r="20" spans="1:11">
      <c r="K20" s="117"/>
    </row>
    <row r="21" spans="1:11">
      <c r="K21" s="117"/>
    </row>
    <row r="22" spans="1:11">
      <c r="K22" s="117"/>
    </row>
    <row r="23" spans="1:11">
      <c r="K23" s="117"/>
    </row>
    <row r="24" spans="1:11">
      <c r="K24" s="117"/>
    </row>
    <row r="25" spans="1:11">
      <c r="K25" s="117"/>
    </row>
    <row r="26" spans="1:11">
      <c r="K26" s="117"/>
    </row>
    <row r="27" spans="1:11">
      <c r="K27" s="117"/>
    </row>
    <row r="28" spans="1:11">
      <c r="K28" s="117"/>
    </row>
    <row r="29" spans="1:11">
      <c r="K29" s="117"/>
    </row>
    <row r="30" spans="1:11">
      <c r="K30" s="117"/>
    </row>
    <row r="31" spans="1:11">
      <c r="K31" s="117"/>
    </row>
    <row r="32" spans="1:11">
      <c r="A32" s="90" t="s">
        <v>46</v>
      </c>
      <c r="B32" t="s">
        <v>45</v>
      </c>
      <c r="K32" s="117"/>
    </row>
    <row r="33" spans="3:18">
      <c r="K33" s="117"/>
    </row>
    <row r="34" spans="3:18">
      <c r="K34" s="117"/>
    </row>
    <row r="35" spans="3:18">
      <c r="K35" s="117"/>
    </row>
    <row r="36" spans="3:18">
      <c r="K36" s="117"/>
    </row>
    <row r="37" spans="3:18">
      <c r="K37" s="117"/>
    </row>
    <row r="38" spans="3:18">
      <c r="K38" s="117"/>
    </row>
    <row r="39" spans="3:18">
      <c r="K39" s="117"/>
    </row>
    <row r="40" spans="3:18">
      <c r="C40" s="10"/>
      <c r="D40" s="139"/>
      <c r="E40" s="139"/>
      <c r="F40" s="139"/>
      <c r="G40" s="139"/>
      <c r="H40" s="139"/>
      <c r="I40" s="139"/>
      <c r="J40" s="139"/>
      <c r="K40" s="139"/>
      <c r="L40" s="139"/>
      <c r="M40" s="139"/>
      <c r="N40" s="139"/>
      <c r="O40" s="139"/>
      <c r="P40" s="139"/>
      <c r="Q40" s="139"/>
      <c r="R40" s="23"/>
    </row>
    <row r="41" spans="3:18">
      <c r="E41" s="87"/>
      <c r="F41" s="87"/>
      <c r="G41" s="87"/>
      <c r="H41" s="87"/>
      <c r="I41" s="87"/>
      <c r="J41" s="87"/>
      <c r="K41" s="87"/>
      <c r="L41" s="87"/>
      <c r="M41" s="87"/>
      <c r="N41" s="87"/>
      <c r="O41" s="88"/>
      <c r="P41" s="87"/>
      <c r="Q41" s="89"/>
    </row>
    <row r="44" spans="3:18">
      <c r="C44" t="s">
        <v>47</v>
      </c>
      <c r="I44" t="s">
        <v>52</v>
      </c>
      <c r="P44" s="34" t="s">
        <v>59</v>
      </c>
    </row>
    <row r="45" spans="3:18">
      <c r="C45" t="s">
        <v>50</v>
      </c>
      <c r="E45" t="s">
        <v>48</v>
      </c>
      <c r="I45" t="s">
        <v>230</v>
      </c>
      <c r="K45" s="41" t="s">
        <v>228</v>
      </c>
      <c r="O45" s="23"/>
      <c r="P45" s="35">
        <v>59.5</v>
      </c>
    </row>
    <row r="46" spans="3:18">
      <c r="C46" t="s">
        <v>51</v>
      </c>
      <c r="E46" t="s">
        <v>49</v>
      </c>
      <c r="I46" s="40" t="s">
        <v>125</v>
      </c>
      <c r="K46" t="s">
        <v>227</v>
      </c>
      <c r="O46" s="23"/>
      <c r="P46" s="36">
        <v>203</v>
      </c>
    </row>
    <row r="47" spans="3:18">
      <c r="C47" t="s">
        <v>124</v>
      </c>
      <c r="E47" t="s">
        <v>284</v>
      </c>
      <c r="I47" t="s">
        <v>120</v>
      </c>
      <c r="K47" s="40" t="s">
        <v>285</v>
      </c>
      <c r="O47" s="23"/>
      <c r="P47" s="36">
        <v>157</v>
      </c>
    </row>
    <row r="48" spans="3:18">
      <c r="C48" t="s">
        <v>125</v>
      </c>
      <c r="E48" t="s">
        <v>227</v>
      </c>
      <c r="I48" s="140" t="s">
        <v>252</v>
      </c>
      <c r="J48" s="140"/>
      <c r="K48" t="s">
        <v>253</v>
      </c>
      <c r="O48" s="23"/>
      <c r="P48" s="37">
        <f>SUM(P45:P47)</f>
        <v>419.5</v>
      </c>
      <c r="Q48" s="25" t="s">
        <v>121</v>
      </c>
    </row>
    <row r="49" spans="1:18">
      <c r="C49" t="s">
        <v>230</v>
      </c>
      <c r="E49" t="s">
        <v>228</v>
      </c>
      <c r="O49" s="23"/>
      <c r="P49" s="23"/>
    </row>
    <row r="50" spans="1:18">
      <c r="A50" s="90" t="s">
        <v>53</v>
      </c>
      <c r="D50" s="141" t="s">
        <v>171</v>
      </c>
      <c r="E50" s="142"/>
      <c r="O50" s="23"/>
      <c r="P50" s="23"/>
    </row>
    <row r="51" spans="1:18">
      <c r="I51" t="s">
        <v>61</v>
      </c>
    </row>
    <row r="52" spans="1:18">
      <c r="C52" s="143"/>
      <c r="D52" s="144"/>
    </row>
    <row r="53" spans="1:18">
      <c r="D53" s="143" t="s">
        <v>229</v>
      </c>
      <c r="E53" s="144"/>
    </row>
    <row r="55" spans="1:18">
      <c r="C55" s="143"/>
      <c r="D55" s="143"/>
      <c r="E55" s="143" t="s">
        <v>122</v>
      </c>
      <c r="F55" s="143"/>
      <c r="G55" s="143"/>
      <c r="H55" s="33" t="s">
        <v>236</v>
      </c>
      <c r="I55" s="33"/>
    </row>
    <row r="56" spans="1:18">
      <c r="J56" s="39" t="s">
        <v>126</v>
      </c>
    </row>
    <row r="57" spans="1:18">
      <c r="K57" s="148" t="s">
        <v>64</v>
      </c>
      <c r="L57" s="149"/>
    </row>
    <row r="58" spans="1:18">
      <c r="M58" s="39" t="s">
        <v>235</v>
      </c>
    </row>
    <row r="59" spans="1:18">
      <c r="M59" s="136" t="s">
        <v>114</v>
      </c>
      <c r="N59" s="136"/>
    </row>
    <row r="60" spans="1:18">
      <c r="N60" s="137" t="s">
        <v>123</v>
      </c>
      <c r="O60" s="138"/>
    </row>
    <row r="61" spans="1:18">
      <c r="P61" s="42"/>
    </row>
    <row r="62" spans="1:18">
      <c r="N62" s="137" t="s">
        <v>66</v>
      </c>
      <c r="O62" s="137"/>
    </row>
    <row r="63" spans="1:18">
      <c r="O63" s="150" t="s">
        <v>127</v>
      </c>
      <c r="P63" s="150"/>
    </row>
    <row r="64" spans="1:18">
      <c r="Q64" s="136" t="s">
        <v>40</v>
      </c>
      <c r="R64" s="136"/>
    </row>
    <row r="66" spans="1:15" ht="31.5" customHeight="1"/>
    <row r="67" spans="1:15">
      <c r="G67" s="26" t="s">
        <v>65</v>
      </c>
    </row>
    <row r="68" spans="1:15">
      <c r="G68" s="26"/>
    </row>
    <row r="69" spans="1:15">
      <c r="A69" s="25" t="s">
        <v>290</v>
      </c>
      <c r="B69" s="25" t="s">
        <v>311</v>
      </c>
      <c r="G69" s="26"/>
    </row>
    <row r="70" spans="1:15">
      <c r="A70" s="25" t="s">
        <v>291</v>
      </c>
      <c r="B70" s="25" t="s">
        <v>305</v>
      </c>
      <c r="G70" s="26"/>
    </row>
    <row r="71" spans="1:15">
      <c r="G71" s="26"/>
    </row>
    <row r="72" spans="1:15">
      <c r="A72" s="90" t="s">
        <v>293</v>
      </c>
    </row>
    <row r="73" spans="1:15">
      <c r="B73" t="s">
        <v>56</v>
      </c>
    </row>
    <row r="75" spans="1:15">
      <c r="C75" s="136" t="s">
        <v>74</v>
      </c>
      <c r="D75" s="136"/>
      <c r="E75" s="136"/>
      <c r="F75" s="136" t="s">
        <v>99</v>
      </c>
      <c r="G75" s="136"/>
      <c r="H75" s="136"/>
      <c r="I75" s="136"/>
      <c r="J75" s="136"/>
      <c r="K75" t="s">
        <v>109</v>
      </c>
    </row>
    <row r="77" spans="1:15">
      <c r="B77" t="s">
        <v>75</v>
      </c>
    </row>
    <row r="79" spans="1:15">
      <c r="B79" s="140"/>
      <c r="C79" s="140"/>
      <c r="D79" s="140"/>
      <c r="E79" s="140"/>
      <c r="F79" s="140"/>
      <c r="G79" s="140"/>
      <c r="H79" s="140"/>
      <c r="I79" s="140"/>
      <c r="J79" s="140"/>
      <c r="K79" s="140"/>
      <c r="L79" s="140"/>
      <c r="M79" s="140"/>
      <c r="N79" s="140"/>
      <c r="O79" s="140"/>
    </row>
    <row r="80" spans="1:15">
      <c r="B80" s="145" t="s">
        <v>57</v>
      </c>
      <c r="C80" s="145"/>
      <c r="D80" s="146" t="s">
        <v>67</v>
      </c>
      <c r="E80" s="146"/>
      <c r="F80" s="146" t="s">
        <v>68</v>
      </c>
      <c r="G80" s="146"/>
      <c r="H80" s="27"/>
      <c r="I80" s="4"/>
      <c r="J80" s="147" t="s">
        <v>83</v>
      </c>
      <c r="K80" s="147"/>
      <c r="L80" s="116" t="s">
        <v>84</v>
      </c>
    </row>
    <row r="81" spans="2:12">
      <c r="B81" s="154" t="s">
        <v>76</v>
      </c>
      <c r="C81" s="155"/>
      <c r="D81" s="116" t="s">
        <v>77</v>
      </c>
      <c r="E81" s="116" t="s">
        <v>78</v>
      </c>
      <c r="F81" s="24" t="s">
        <v>79</v>
      </c>
      <c r="G81" s="24" t="s">
        <v>80</v>
      </c>
      <c r="H81" s="28"/>
      <c r="I81" s="116" t="s">
        <v>85</v>
      </c>
      <c r="J81" s="118" t="s">
        <v>81</v>
      </c>
      <c r="K81" s="118" t="s">
        <v>82</v>
      </c>
      <c r="L81" s="24" t="s">
        <v>86</v>
      </c>
    </row>
    <row r="82" spans="2:12">
      <c r="B82" s="156" t="s">
        <v>47</v>
      </c>
      <c r="C82" s="157"/>
      <c r="D82" s="116">
        <v>0</v>
      </c>
      <c r="E82" s="4"/>
      <c r="F82" s="24"/>
      <c r="G82" s="24">
        <v>1</v>
      </c>
      <c r="H82" s="28"/>
      <c r="I82" s="4">
        <f>D82*F82</f>
        <v>0</v>
      </c>
      <c r="J82" s="118">
        <f>D82*G82</f>
        <v>0</v>
      </c>
      <c r="K82" s="118">
        <f>E82*F82</f>
        <v>0</v>
      </c>
      <c r="L82" s="4">
        <f>E82*G82</f>
        <v>0</v>
      </c>
    </row>
    <row r="83" spans="2:12">
      <c r="B83" s="152" t="s">
        <v>54</v>
      </c>
      <c r="C83" s="153"/>
      <c r="D83" s="116">
        <v>55.91</v>
      </c>
      <c r="E83" s="4"/>
      <c r="F83" s="24"/>
      <c r="G83" s="24">
        <v>1</v>
      </c>
      <c r="H83" s="28"/>
      <c r="I83" s="4">
        <f t="shared" ref="I83:I85" si="0">D83*F83</f>
        <v>0</v>
      </c>
      <c r="J83" s="118">
        <f t="shared" ref="J83:J85" si="1">D83*G83</f>
        <v>55.91</v>
      </c>
      <c r="K83" s="118">
        <f t="shared" ref="K83:K85" si="2">E83*F83</f>
        <v>0</v>
      </c>
      <c r="L83" s="4">
        <f t="shared" ref="L83:L85" si="3">E83*G83</f>
        <v>0</v>
      </c>
    </row>
    <row r="84" spans="2:12">
      <c r="B84" s="152" t="s">
        <v>171</v>
      </c>
      <c r="C84" s="153"/>
      <c r="D84" s="116">
        <v>57.99</v>
      </c>
      <c r="E84" s="4"/>
      <c r="F84" s="24"/>
      <c r="G84" s="24">
        <v>1</v>
      </c>
      <c r="H84" s="28"/>
      <c r="I84" s="4">
        <f t="shared" si="0"/>
        <v>0</v>
      </c>
      <c r="J84" s="118">
        <f t="shared" si="1"/>
        <v>57.99</v>
      </c>
      <c r="K84" s="118">
        <f t="shared" si="2"/>
        <v>0</v>
      </c>
      <c r="L84" s="4">
        <f t="shared" si="3"/>
        <v>0</v>
      </c>
    </row>
    <row r="85" spans="2:12">
      <c r="B85" s="4" t="s">
        <v>118</v>
      </c>
      <c r="C85" s="4"/>
      <c r="D85" s="116"/>
      <c r="E85" s="4">
        <v>18.72</v>
      </c>
      <c r="F85" s="24"/>
      <c r="G85" s="24">
        <v>0.5</v>
      </c>
      <c r="H85" s="28"/>
      <c r="I85" s="4">
        <f t="shared" si="0"/>
        <v>0</v>
      </c>
      <c r="J85" s="118">
        <f t="shared" si="1"/>
        <v>0</v>
      </c>
      <c r="K85" s="118">
        <f t="shared" si="2"/>
        <v>0</v>
      </c>
      <c r="L85" s="4">
        <f t="shared" si="3"/>
        <v>9.36</v>
      </c>
    </row>
    <row r="86" spans="2:12">
      <c r="H86" s="29" t="s">
        <v>87</v>
      </c>
      <c r="I86" s="4">
        <f>SUM(I82:I85)</f>
        <v>0</v>
      </c>
      <c r="J86" s="119">
        <f>SUM(J82:K85)</f>
        <v>113.9</v>
      </c>
      <c r="K86" s="120"/>
      <c r="L86" s="4">
        <f>SUM(L82:L85)</f>
        <v>9.36</v>
      </c>
    </row>
    <row r="87" spans="2:12">
      <c r="I87" s="121"/>
      <c r="J87" s="151"/>
      <c r="K87" s="151"/>
      <c r="L87" s="121"/>
    </row>
    <row r="88" spans="2:12">
      <c r="B88" s="145" t="s">
        <v>58</v>
      </c>
      <c r="C88" s="145"/>
      <c r="D88" s="146" t="s">
        <v>67</v>
      </c>
      <c r="E88" s="146"/>
      <c r="F88" s="146" t="s">
        <v>68</v>
      </c>
      <c r="G88" s="146"/>
      <c r="I88" s="4"/>
      <c r="J88" s="146" t="s">
        <v>83</v>
      </c>
      <c r="K88" s="146"/>
      <c r="L88" s="116" t="s">
        <v>84</v>
      </c>
    </row>
    <row r="89" spans="2:12">
      <c r="B89" s="154" t="s">
        <v>76</v>
      </c>
      <c r="C89" s="155"/>
      <c r="D89" s="116" t="s">
        <v>88</v>
      </c>
      <c r="E89" s="116" t="s">
        <v>89</v>
      </c>
      <c r="F89" s="116" t="s">
        <v>90</v>
      </c>
      <c r="G89" s="116" t="s">
        <v>91</v>
      </c>
      <c r="I89" s="24" t="s">
        <v>92</v>
      </c>
      <c r="J89" s="24" t="s">
        <v>93</v>
      </c>
      <c r="K89" s="24" t="s">
        <v>94</v>
      </c>
      <c r="L89" s="24" t="s">
        <v>95</v>
      </c>
    </row>
    <row r="90" spans="2:12">
      <c r="B90" s="4" t="s">
        <v>52</v>
      </c>
      <c r="C90" s="31"/>
      <c r="D90" s="31">
        <v>0</v>
      </c>
      <c r="E90" s="4"/>
      <c r="F90" s="4">
        <v>2.9</v>
      </c>
      <c r="G90" s="4">
        <v>-1</v>
      </c>
      <c r="I90" s="4">
        <f>D90*F90</f>
        <v>0</v>
      </c>
      <c r="J90" s="4">
        <f>D90*G90</f>
        <v>0</v>
      </c>
      <c r="K90" s="4">
        <f>E90*F90</f>
        <v>0</v>
      </c>
      <c r="L90" s="4">
        <f>E90*G90</f>
        <v>0</v>
      </c>
    </row>
    <row r="91" spans="2:12">
      <c r="B91" s="4" t="s">
        <v>119</v>
      </c>
      <c r="C91" s="4"/>
      <c r="D91" s="4">
        <v>54.29</v>
      </c>
      <c r="E91" s="4">
        <v>-18.72</v>
      </c>
      <c r="F91" s="4">
        <v>1.45</v>
      </c>
      <c r="G91" s="4">
        <v>-0.5</v>
      </c>
      <c r="I91" s="4">
        <f t="shared" ref="I91:I101" si="4">D91*F91</f>
        <v>78.720500000000001</v>
      </c>
      <c r="J91" s="4">
        <f t="shared" ref="J91:J101" si="5">D91*G91</f>
        <v>-27.145</v>
      </c>
      <c r="K91" s="4">
        <f t="shared" ref="K91:K101" si="6">E91*F91</f>
        <v>-27.143999999999998</v>
      </c>
      <c r="L91" s="4">
        <f t="shared" ref="L91:L101" si="7">E91*G91</f>
        <v>9.36</v>
      </c>
    </row>
    <row r="92" spans="2:12">
      <c r="B92" s="4" t="s">
        <v>69</v>
      </c>
      <c r="C92" s="4"/>
      <c r="D92" s="4">
        <v>59.9</v>
      </c>
      <c r="E92" s="4"/>
      <c r="F92" s="4">
        <v>2.19</v>
      </c>
      <c r="G92" s="4">
        <v>-1</v>
      </c>
      <c r="I92" s="4">
        <f t="shared" si="4"/>
        <v>131.18099999999998</v>
      </c>
      <c r="J92" s="4">
        <f t="shared" si="5"/>
        <v>-59.9</v>
      </c>
      <c r="K92" s="4">
        <f t="shared" si="6"/>
        <v>0</v>
      </c>
      <c r="L92" s="4">
        <f t="shared" si="7"/>
        <v>0</v>
      </c>
    </row>
    <row r="93" spans="2:12">
      <c r="B93" s="152" t="s">
        <v>70</v>
      </c>
      <c r="C93" s="153"/>
      <c r="D93" s="4">
        <v>58.85</v>
      </c>
      <c r="E93" s="4"/>
      <c r="F93" s="4">
        <v>2.9</v>
      </c>
      <c r="G93" s="4">
        <v>-1</v>
      </c>
      <c r="I93" s="4">
        <f t="shared" si="4"/>
        <v>170.66499999999999</v>
      </c>
      <c r="J93" s="4">
        <f t="shared" si="5"/>
        <v>-58.85</v>
      </c>
      <c r="K93" s="4">
        <f t="shared" si="6"/>
        <v>0</v>
      </c>
      <c r="L93" s="4">
        <f t="shared" si="7"/>
        <v>0</v>
      </c>
    </row>
    <row r="94" spans="2:12">
      <c r="B94" s="4" t="s">
        <v>71</v>
      </c>
      <c r="C94" s="4"/>
      <c r="D94" s="4">
        <v>30</v>
      </c>
      <c r="E94" s="4"/>
      <c r="F94" s="4">
        <v>3.64</v>
      </c>
      <c r="G94" s="4">
        <v>-1</v>
      </c>
      <c r="I94" s="4">
        <f t="shared" si="4"/>
        <v>109.2</v>
      </c>
      <c r="J94" s="4">
        <f t="shared" si="5"/>
        <v>-30</v>
      </c>
      <c r="K94" s="4">
        <f t="shared" si="6"/>
        <v>0</v>
      </c>
      <c r="L94" s="4">
        <f t="shared" si="7"/>
        <v>0</v>
      </c>
    </row>
    <row r="95" spans="2:12">
      <c r="B95" s="152" t="s">
        <v>40</v>
      </c>
      <c r="C95" s="153"/>
      <c r="D95" s="4">
        <v>1.2</v>
      </c>
      <c r="E95" s="4"/>
      <c r="F95" s="4">
        <v>6.625</v>
      </c>
      <c r="G95" s="4">
        <v>-1</v>
      </c>
      <c r="I95" s="4">
        <f t="shared" si="4"/>
        <v>7.9499999999999993</v>
      </c>
      <c r="J95" s="4">
        <f t="shared" si="5"/>
        <v>-1.2</v>
      </c>
      <c r="K95" s="4">
        <f t="shared" si="6"/>
        <v>0</v>
      </c>
      <c r="L95" s="4">
        <f t="shared" si="7"/>
        <v>0</v>
      </c>
    </row>
    <row r="96" spans="2:12">
      <c r="B96" s="152" t="s">
        <v>237</v>
      </c>
      <c r="C96" s="153"/>
      <c r="D96" s="4">
        <v>4.1100000000000003</v>
      </c>
      <c r="E96" s="4"/>
      <c r="F96" s="4">
        <v>4.66</v>
      </c>
      <c r="G96" s="4">
        <v>-1</v>
      </c>
      <c r="I96" s="4">
        <f t="shared" si="4"/>
        <v>19.152600000000003</v>
      </c>
      <c r="J96" s="4">
        <f t="shared" si="5"/>
        <v>-4.1100000000000003</v>
      </c>
      <c r="K96" s="4">
        <f t="shared" si="6"/>
        <v>0</v>
      </c>
      <c r="L96" s="4">
        <f t="shared" si="7"/>
        <v>0</v>
      </c>
    </row>
    <row r="97" spans="1:12">
      <c r="B97" s="152" t="s">
        <v>115</v>
      </c>
      <c r="C97" s="153"/>
      <c r="D97" s="4">
        <v>7.28</v>
      </c>
      <c r="E97" s="4"/>
      <c r="F97" s="4">
        <v>4.58</v>
      </c>
      <c r="G97" s="4">
        <v>-1</v>
      </c>
      <c r="I97" s="4">
        <f t="shared" si="4"/>
        <v>33.342400000000005</v>
      </c>
      <c r="J97" s="4">
        <f t="shared" si="5"/>
        <v>-7.28</v>
      </c>
      <c r="K97" s="4">
        <f t="shared" si="6"/>
        <v>0</v>
      </c>
      <c r="L97" s="4">
        <f t="shared" si="7"/>
        <v>0</v>
      </c>
    </row>
    <row r="98" spans="1:12">
      <c r="B98" s="152" t="s">
        <v>113</v>
      </c>
      <c r="C98" s="153"/>
      <c r="D98" s="4">
        <v>17.78</v>
      </c>
      <c r="E98" s="4"/>
      <c r="F98" s="4">
        <v>5.43</v>
      </c>
      <c r="G98" s="4">
        <v>-1</v>
      </c>
      <c r="I98" s="4">
        <f t="shared" si="4"/>
        <v>96.545400000000001</v>
      </c>
      <c r="J98" s="4">
        <f t="shared" si="5"/>
        <v>-17.78</v>
      </c>
      <c r="K98" s="4">
        <f t="shared" si="6"/>
        <v>0</v>
      </c>
      <c r="L98" s="4">
        <f t="shared" si="7"/>
        <v>0</v>
      </c>
    </row>
    <row r="99" spans="1:12">
      <c r="B99" s="4" t="s">
        <v>72</v>
      </c>
      <c r="C99" s="4"/>
      <c r="D99" s="4">
        <v>67.39</v>
      </c>
      <c r="E99" s="4"/>
      <c r="F99" s="4">
        <v>4.68</v>
      </c>
      <c r="G99" s="4">
        <v>-1</v>
      </c>
      <c r="I99" s="4">
        <f t="shared" si="4"/>
        <v>315.3852</v>
      </c>
      <c r="J99" s="4">
        <f t="shared" si="5"/>
        <v>-67.39</v>
      </c>
      <c r="K99" s="4">
        <f t="shared" si="6"/>
        <v>0</v>
      </c>
      <c r="L99" s="4">
        <f t="shared" si="7"/>
        <v>0</v>
      </c>
    </row>
    <row r="100" spans="1:12">
      <c r="B100" s="152" t="s">
        <v>235</v>
      </c>
      <c r="C100" s="153"/>
      <c r="D100" s="4">
        <v>7.5</v>
      </c>
      <c r="E100" s="4"/>
      <c r="F100" s="4">
        <v>5.1449999999999996</v>
      </c>
      <c r="G100" s="4">
        <v>-1</v>
      </c>
      <c r="I100" s="4">
        <f t="shared" si="4"/>
        <v>38.587499999999999</v>
      </c>
      <c r="J100" s="4">
        <f t="shared" si="5"/>
        <v>-7.5</v>
      </c>
      <c r="K100" s="4">
        <f t="shared" si="6"/>
        <v>0</v>
      </c>
      <c r="L100" s="4">
        <f t="shared" si="7"/>
        <v>0</v>
      </c>
    </row>
    <row r="101" spans="1:12">
      <c r="B101" s="4" t="s">
        <v>73</v>
      </c>
      <c r="C101" s="4"/>
      <c r="D101" s="4">
        <v>6.55</v>
      </c>
      <c r="E101" s="4"/>
      <c r="F101" s="4">
        <v>5.0599999999999996</v>
      </c>
      <c r="G101" s="4">
        <v>-1</v>
      </c>
      <c r="I101" s="4">
        <f t="shared" si="4"/>
        <v>33.142999999999994</v>
      </c>
      <c r="J101" s="4">
        <f t="shared" si="5"/>
        <v>-6.55</v>
      </c>
      <c r="K101" s="4">
        <f t="shared" si="6"/>
        <v>0</v>
      </c>
      <c r="L101" s="4">
        <f t="shared" si="7"/>
        <v>0</v>
      </c>
    </row>
    <row r="102" spans="1:12">
      <c r="B102" s="166" t="s">
        <v>117</v>
      </c>
      <c r="C102" s="166"/>
      <c r="D102" s="30">
        <f>SUM(D82:E85,D90:E101)</f>
        <v>428.74999999999994</v>
      </c>
      <c r="H102" s="29" t="s">
        <v>87</v>
      </c>
      <c r="I102" s="4">
        <f>SUM(I90:I101)</f>
        <v>1033.8725999999999</v>
      </c>
      <c r="J102" s="31">
        <f>SUM(J90:K101)</f>
        <v>-314.84899999999999</v>
      </c>
      <c r="K102" s="31"/>
      <c r="L102" s="4">
        <f>SUM(L90:L101)</f>
        <v>9.36</v>
      </c>
    </row>
    <row r="103" spans="1:12">
      <c r="D103" s="30"/>
      <c r="H103" s="29"/>
      <c r="I103" s="122"/>
      <c r="J103" s="168"/>
      <c r="K103" s="168"/>
      <c r="L103" s="122"/>
    </row>
    <row r="104" spans="1:12">
      <c r="B104" t="s">
        <v>96</v>
      </c>
      <c r="C104" s="25">
        <f>(I102-I86)/(-J102+J86)</f>
        <v>2.4113702889102946</v>
      </c>
      <c r="D104" s="140" t="s">
        <v>292</v>
      </c>
      <c r="E104" s="140"/>
      <c r="F104" s="140"/>
      <c r="G104" s="26"/>
    </row>
    <row r="105" spans="1:12">
      <c r="B105" s="140" t="s">
        <v>306</v>
      </c>
      <c r="C105" s="140"/>
      <c r="D105" s="140"/>
      <c r="E105" s="140"/>
      <c r="F105" s="140"/>
      <c r="G105" s="140"/>
      <c r="H105" s="140"/>
      <c r="I105" s="140"/>
      <c r="J105" s="140"/>
      <c r="K105" s="140"/>
    </row>
    <row r="107" spans="1:12">
      <c r="A107" s="90" t="s">
        <v>294</v>
      </c>
      <c r="B107" s="90" t="s">
        <v>295</v>
      </c>
    </row>
    <row r="109" spans="1:12">
      <c r="B109" t="s">
        <v>296</v>
      </c>
      <c r="C109" t="s">
        <v>301</v>
      </c>
    </row>
    <row r="110" spans="1:12">
      <c r="B110" t="s">
        <v>297</v>
      </c>
      <c r="C110" t="s">
        <v>299</v>
      </c>
    </row>
    <row r="111" spans="1:12">
      <c r="B111" t="s">
        <v>298</v>
      </c>
      <c r="C111" t="s">
        <v>300</v>
      </c>
    </row>
    <row r="112" spans="1:12">
      <c r="B112" s="90" t="s">
        <v>303</v>
      </c>
      <c r="C112" s="90"/>
    </row>
    <row r="113" spans="2:5">
      <c r="B113" s="90" t="s">
        <v>302</v>
      </c>
    </row>
    <row r="118" spans="2:5">
      <c r="D118" s="123"/>
      <c r="E118" s="123"/>
    </row>
    <row r="120" spans="2:5">
      <c r="E120" s="124"/>
    </row>
    <row r="122" spans="2:5">
      <c r="D122" s="55"/>
      <c r="E122" s="124"/>
    </row>
    <row r="124" spans="2:5">
      <c r="C124" t="s">
        <v>307</v>
      </c>
    </row>
    <row r="125" spans="2:5">
      <c r="C125" t="s">
        <v>308</v>
      </c>
    </row>
    <row r="126" spans="2:5">
      <c r="C126" t="s">
        <v>304</v>
      </c>
    </row>
    <row r="128" spans="2:5">
      <c r="B128" t="s">
        <v>309</v>
      </c>
    </row>
  </sheetData>
  <mergeCells count="41">
    <mergeCell ref="M59:N59"/>
    <mergeCell ref="N60:O60"/>
    <mergeCell ref="N62:O62"/>
    <mergeCell ref="A1:C1"/>
    <mergeCell ref="D40:Q40"/>
    <mergeCell ref="I48:J48"/>
    <mergeCell ref="D50:E50"/>
    <mergeCell ref="C52:D52"/>
    <mergeCell ref="D53:E53"/>
    <mergeCell ref="B80:C80"/>
    <mergeCell ref="D80:E80"/>
    <mergeCell ref="F80:G80"/>
    <mergeCell ref="J80:K80"/>
    <mergeCell ref="C55:D55"/>
    <mergeCell ref="E55:G55"/>
    <mergeCell ref="K57:L57"/>
    <mergeCell ref="O63:P63"/>
    <mergeCell ref="Q64:R64"/>
    <mergeCell ref="C75:E75"/>
    <mergeCell ref="F75:J75"/>
    <mergeCell ref="B79:O79"/>
    <mergeCell ref="J87:K87"/>
    <mergeCell ref="B88:C88"/>
    <mergeCell ref="D88:E88"/>
    <mergeCell ref="F88:G88"/>
    <mergeCell ref="J88:K88"/>
    <mergeCell ref="B98:C98"/>
    <mergeCell ref="B81:C81"/>
    <mergeCell ref="B82:C82"/>
    <mergeCell ref="B83:C83"/>
    <mergeCell ref="B84:C84"/>
    <mergeCell ref="B89:C89"/>
    <mergeCell ref="B93:C93"/>
    <mergeCell ref="B95:C95"/>
    <mergeCell ref="B96:C96"/>
    <mergeCell ref="B97:C97"/>
    <mergeCell ref="B100:C100"/>
    <mergeCell ref="B102:C102"/>
    <mergeCell ref="J103:K103"/>
    <mergeCell ref="D104:F104"/>
    <mergeCell ref="B105:K105"/>
  </mergeCells>
  <phoneticPr fontId="1"/>
  <pageMargins left="0.25" right="0.25" top="0.75" bottom="0.75" header="0.3" footer="0.3"/>
  <pageSetup paperSize="9" scale="31"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使い方</vt:lpstr>
      <vt:lpstr>材料表と部材別荷重と位置</vt:lpstr>
      <vt:lpstr>車軸の位置算定</vt:lpstr>
      <vt:lpstr>検証ＵＦ２０ⅡＤＸの車軸の位置検証</vt:lpstr>
      <vt:lpstr>台車重心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nobsan</dc:creator>
  <cp:lastModifiedBy>nobsan</cp:lastModifiedBy>
  <cp:lastPrinted>2020-04-04T07:47:32Z</cp:lastPrinted>
  <dcterms:created xsi:type="dcterms:W3CDTF">2020-02-25T01:52:10Z</dcterms:created>
  <dcterms:modified xsi:type="dcterms:W3CDTF">2020-06-06T00:20:55Z</dcterms:modified>
</cp:coreProperties>
</file>